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Лист2" sheetId="1" r:id="rId1"/>
  </sheets>
  <definedNames>
    <definedName name="_xlnm.Print_Area" localSheetId="0">'Лист2'!$C$1:$P$293</definedName>
  </definedNames>
  <calcPr fullCalcOnLoad="1"/>
</workbook>
</file>

<file path=xl/sharedStrings.xml><?xml version="1.0" encoding="utf-8"?>
<sst xmlns="http://schemas.openxmlformats.org/spreadsheetml/2006/main" count="664" uniqueCount="507">
  <si>
    <t xml:space="preserve">Інші видатки на соціальний захист населення (міська програма протидії захворюванню на туберкульоз у 2012 році) </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</si>
  <si>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</si>
  <si>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</si>
  <si>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130102</t>
  </si>
  <si>
    <t>Начальник фінансового управління Южноукраїнської міської ради</t>
  </si>
  <si>
    <t>Цільові фонди, утворені Верховною Радою Автономної Республіки Крим, органами місцевого самоврядування і місцевими органами виконавчої влади (цільовий фонд Южноукраїнської міської ради для вирішення питань розвитку інфраструктури міста)</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</si>
  <si>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</si>
  <si>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090406</t>
  </si>
  <si>
    <t>070303</t>
  </si>
  <si>
    <t>091205</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</si>
  <si>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</si>
  <si>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250344</t>
  </si>
  <si>
    <t>2013110</t>
  </si>
  <si>
    <t>2013111</t>
  </si>
  <si>
    <t>Заклади і заходи з питань дітей та їх соціального захисту</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</si>
  <si>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(субвенція)</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</si>
  <si>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(субвенція)</t>
  </si>
  <si>
    <t>091303</t>
  </si>
  <si>
    <t>091304</t>
  </si>
  <si>
    <t>100201</t>
  </si>
  <si>
    <t>090214</t>
  </si>
  <si>
    <t>100208</t>
  </si>
  <si>
    <t>Цільовий фонд Южноукраїнської міської ради для вирішення питань розвитку інфраструктури міста (поточний ремонт кабінету польської мови)</t>
  </si>
  <si>
    <t>240900</t>
  </si>
  <si>
    <t>Інші видатки (міська програма "Наше місто")</t>
  </si>
  <si>
    <t>Інші культурно-освітні заклади та заходи (Централізована бухгалтерія)</t>
  </si>
  <si>
    <t xml:space="preserve">Освіта </t>
  </si>
  <si>
    <t>Інші видатки на соціальний захист населення (міська комплексна програма "Молоде покоління м. Южноукраїнська" на 2012-2015 роки відшкодування за медикаменти дітям-інвалідам)</t>
  </si>
  <si>
    <t>160101</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</si>
  <si>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</si>
  <si>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</si>
  <si>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250102</t>
  </si>
  <si>
    <t>Резервний фонд</t>
  </si>
  <si>
    <t>250388</t>
  </si>
  <si>
    <t>Цільовий фонд Южноукраїнської міської ради для вирішення питань розвитку інфраструктури міста (міська програма розвитку освіти в м.Южноукраїнську на 2011 - 2015  роки - придбання та встановлення устаткування доочищення води в загальноосвітних закладах)</t>
  </si>
  <si>
    <t>150110</t>
  </si>
  <si>
    <t>Проведення невідкладних відновлювальних робіт, будівництво та реконструкція загальноосвітніх навчальних закладів</t>
  </si>
  <si>
    <t xml:space="preserve">Цільовий фонд Южноукраїнської міської ради для вирішення питань розвитку  інфраструктури міста (поточний ремонт приміщень комунального закладу "Територіальний центр соціального обслуговування (надання соціальних послуг)" </t>
  </si>
  <si>
    <t>120201</t>
  </si>
  <si>
    <t>Витрати на поховання учасників бойових дій  та інвалідів війни (за рахунок субвенції з обласного бюджету)</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</si>
  <si>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в м.Южноукраїнську на 2011-2012 роки) </t>
  </si>
  <si>
    <t>0318021</t>
  </si>
  <si>
    <t>0318020</t>
  </si>
  <si>
    <t>Проведення виборів та референдумів</t>
  </si>
  <si>
    <t xml:space="preserve"> -міська програма реформування і розвитку житлово - комунального господарства міста Южноукраїнська на 2010 - 2014 роки </t>
  </si>
  <si>
    <t xml:space="preserve"> - за рахунок субвенції з державного бюджету</t>
  </si>
  <si>
    <t>Керівництво і управління у сфері освіти у містах республіканського Автономного Республіки Крим та обласного значення  (утримання управління освіти Южноукраїнської міської ради)</t>
  </si>
  <si>
    <t>Керівництво і управління у сфері  у містах республіканського Автономного Республіки Крим та обласного значення,                                                                                  в тому числі:</t>
  </si>
  <si>
    <t>Керівництво і управління у сфері соціального захисту населення у містах республіканського Автономного Республіки Крим та обласного значення (утримання управління праці та соціального захисту населення Южноукраїнської міської ради)</t>
  </si>
  <si>
    <t>Керівництво і управління у сфері житлово-комунального господарства у містах республіканського Автономного Республіки Крим та обласного значення  (утримання управління житлово-комунального господарства та будівництва Южноукраїнської міської ради)</t>
  </si>
  <si>
    <t>Керівництво і управління у сфері фінансів у містах республіканського Автономного Республіки Крим та обласного значення (утримання фінансового управління Южноукраїнської міської ради)</t>
  </si>
  <si>
    <t xml:space="preserve">Керівництво і управління у сфері молоді, спорту та культури у містах республіканського Автономного Республіки Крим та обласного значення (утримання управління молоді, спорту та культури Южноукраїнської міської ради) </t>
  </si>
  <si>
    <t>Керівництво і управління у сфері надзвичайних ситуацій, мобілізаційної роботи та взаємодії з правоохоронними органами у містах республіканського Автономного Республіки Крим та обласного значення (утримання управління з питань надзвичайних ситуацій, мобілізаційної роботи та взаємодії з правоохоронними органами Южноукраїнської міської ради)</t>
  </si>
  <si>
    <t>Керівництво і управління у сфері соціального захисту у містах республіканського Автономного Республіки Крим та обласного значення(утримання служби у справах дітей Южноукраїнської міської ради)</t>
  </si>
  <si>
    <t>4016100</t>
  </si>
  <si>
    <t>Утримання та навчально-тренувальна робота комунальних дитячо-юнацьких спортивних шкіл,                                                                     в тому числі:</t>
  </si>
  <si>
    <t xml:space="preserve"> - утримання та навчально-тренувальна робота комунальних дитячо-юнацьких спортивних шкіл</t>
  </si>
  <si>
    <t>Субвенція з місцевого бюджету державному бюджету на виконання програм соціально-економічного та культурного розвитку регіонів ,                                         в тому числі:</t>
  </si>
  <si>
    <t xml:space="preserve"> - по міській програмі "Профілактика злочинності та вдосконалення системи захисту конституційних прав і свобод громадян"</t>
  </si>
  <si>
    <t xml:space="preserve"> - по міській цільовій програмі цивільного захисту міста Южноукраїнська Миколаївської області на 2009 - 2013 роки -</t>
  </si>
  <si>
    <t>Періодичні видання (газети та журнали) (міська програма підтримка газети  міської ради "Контакт" на 2009 - 2014 роки)</t>
  </si>
  <si>
    <t xml:space="preserve">Програма стабілізації та соціально-економічного розвитку територій (міська програма "Приватизація об’єктів, що належать до комунальної власності територіальної громади міста Южноукраїнська на 2009 - 2012 роки", в частині видатків, пов’язаних із підготовкою об’єктів до приватизації) </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</si>
  <si>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</si>
  <si>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Інші видатки на соціальний захист населення (міська програма "Цукровий діабет" на 2012-2013 роки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</si>
  <si>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 )</t>
  </si>
  <si>
    <t>Інші видатки на соціальний захист населення (міська програма боротьби з онкологічними захворюваннями в м.Южноукраїнську на пероід до 2016 року  )</t>
  </si>
  <si>
    <t xml:space="preserve">Інші видатки на соціальний захист населення </t>
  </si>
  <si>
    <t>180404</t>
  </si>
  <si>
    <t>Реалізація заходів щодо інвестиційного розвитку територій,                                                                                                   в тому числі</t>
  </si>
  <si>
    <t xml:space="preserve">Надання допомоги на догляд за інвалідом І чи ІІ групи внаслідок психічного розладу             </t>
  </si>
  <si>
    <t xml:space="preserve"> - капітальний ремонт житлового фонду  (міська програма капітального будівництва об'єктів житлово-комунального господарства та соціальної інфраструктури м. Южноукраїнська на 2011-2015 рр.)</t>
  </si>
  <si>
    <t xml:space="preserve"> - міська програма реформування і розвитку житлово - комунального господарства міста Южноукраїнська на 2010 - 2014 роки </t>
  </si>
  <si>
    <t xml:space="preserve"> -міська програма реформування і розвитку житлово - комунального господарства міста Южноукраїнська на 2010 - 2014 роки (одержувач КП ТВКГ)</t>
  </si>
  <si>
    <t xml:space="preserve"> - міська програма енергозбереження в сфері житлово - комунального господарства м.Южноукраїнська  (одержувач КП ТВКГ)</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</si>
  <si>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2011-2015 рр. (одержувач КП ТВКГ)</t>
  </si>
  <si>
    <t xml:space="preserve"> - міська програма "Поводження з твердими побутовими відходами на території міста Южноукраїнська на 2013 - 2020 роки" (одержувач КП СКГ)</t>
  </si>
  <si>
    <t>100101</t>
  </si>
  <si>
    <t>Програма стабілізації та соціально-економічного розвитку території ( міська програма розвитку земельних відносин на 2011 - 2015 роки в частині створення (оновлення) планово-картографічного матеріалу міста)</t>
  </si>
  <si>
    <t>В тому числі видатки за рахунок субвенцій з державного бюджету</t>
  </si>
  <si>
    <t>090308</t>
  </si>
  <si>
    <t>Встановлення телефонів інвалідам І та ІІ груп (за рахунок субвенції з обласного бюджету)</t>
  </si>
  <si>
    <t>090215</t>
  </si>
  <si>
    <t xml:space="preserve">Освіта (утримання закладів освіти) </t>
  </si>
  <si>
    <t>061007</t>
  </si>
  <si>
    <t>10</t>
  </si>
  <si>
    <t xml:space="preserve">до рішення Южноукраїнської       </t>
  </si>
  <si>
    <t>091101</t>
  </si>
  <si>
    <t>250203</t>
  </si>
  <si>
    <t>0316310</t>
  </si>
  <si>
    <t>0317310</t>
  </si>
  <si>
    <t>0317420</t>
  </si>
  <si>
    <t>0317440</t>
  </si>
  <si>
    <t>1011010</t>
  </si>
  <si>
    <t>Дошкільна освiта</t>
  </si>
  <si>
    <t>1011020</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</si>
  <si>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</si>
  <si>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</si>
  <si>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 xml:space="preserve">Методичне забезпечення діяльності навчальних закладів та інші заходи в галузі освіти </t>
  </si>
  <si>
    <t xml:space="preserve">Централізоване ведення бухгалтерського обліку </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</si>
  <si>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</si>
  <si>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</si>
  <si>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1511070</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</si>
  <si>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(за рахунок субвенції з державного бюджету) </t>
  </si>
  <si>
    <t>1513011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</si>
  <si>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</si>
  <si>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1513021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</si>
  <si>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</si>
  <si>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1513031</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</si>
  <si>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</si>
  <si>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1513012</t>
  </si>
  <si>
    <t xml:space="preserve"> - утримання та розвиток інфраструктури  доріг за рахунок субвенції з обласного бюджету місцевим бюджетам за рахунок коштів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</si>
  <si>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 - міська соціальна програма ВІЛ-інфекції/СНІДу на 2014-2019 роки </t>
  </si>
  <si>
    <t xml:space="preserve"> - міська цільова програма "Цукровий діабет" на 2014-2016 роки </t>
  </si>
  <si>
    <t xml:space="preserve"> - міська програма боротьби з онкологічними захворюваннями в місті Южноукраїнську на пероід до 2016 року</t>
  </si>
  <si>
    <t xml:space="preserve"> - міська соціальна програма протидії захворюванню на туберкульоз на 2014 -2017 роки</t>
  </si>
  <si>
    <t xml:space="preserve"> - міська програма "Репродуктивне здоров'я населення міста Южноукраїнська " на 2013-2015 роки </t>
  </si>
  <si>
    <t xml:space="preserve"> - міська програма з надання паліативної та хоспісної допомоги в місті Южноукраїнську на період до 2016 року</t>
  </si>
  <si>
    <t xml:space="preserve"> - міська програма імунопрофілактики та захисту населення міста Южноукраїнська від інфекційних хвороб на 2010 - 2015 роки </t>
  </si>
  <si>
    <t>Фінансова підтримка об'єктів житлово - комунального господарства (міська програма реформування і розвитку житлово - комунального господарства міста Южноукраїнська на 2010 - 2014 роки )</t>
  </si>
  <si>
    <t>250380</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</si>
  <si>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</si>
  <si>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2419230</t>
  </si>
  <si>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</si>
  <si>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1513013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</si>
  <si>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(за рахунок субвенції з державного бюджету) </t>
  </si>
  <si>
    <t>1513023</t>
  </si>
  <si>
    <t>1011802</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</si>
  <si>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</si>
  <si>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</si>
  <si>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1513033</t>
  </si>
  <si>
    <t xml:space="preserve">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</si>
  <si>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1513050</t>
  </si>
  <si>
    <t>Пільгове медичне обслуговування осіб, які постраждали внаслідок Чорнобильської катастрофи  (за рахунок субвенції з обласного бюджету)</t>
  </si>
  <si>
    <t>1513034</t>
  </si>
  <si>
    <t xml:space="preserve">Надання пільг окремим категоріям громадян з послуг зв’язку (за рахунок субвенції з державного бюджету) </t>
  </si>
  <si>
    <t>1513015</t>
  </si>
  <si>
    <t xml:space="preserve">Надання пільг багатодітним сім’ям на житлово-комунальні послуги  (за рахунок субвенції з державного бюджету) </t>
  </si>
  <si>
    <t>1513041</t>
  </si>
  <si>
    <t xml:space="preserve">Надання допомоги у зв’язку з вагітністю і пологами  (за рахунок субвенції з державного бюджету) </t>
  </si>
  <si>
    <t>1513042</t>
  </si>
  <si>
    <t xml:space="preserve">Надання допомоги на догляд за дитиною віком до трьох років (за рахунок субвенції з державного бюджету) </t>
  </si>
  <si>
    <t>1513043</t>
  </si>
  <si>
    <t xml:space="preserve">Надання допомоги при народженні дитини (за рахунок субвенції з державного бюджету) </t>
  </si>
  <si>
    <t>1513044</t>
  </si>
  <si>
    <t xml:space="preserve">Надання допомоги на дітей, над якими встановлено опіку чи піклування (за рахунок субвенції з державного бюджету) </t>
  </si>
  <si>
    <t>1513045</t>
  </si>
  <si>
    <t xml:space="preserve">Надання допомоги на дітей одиноким матерям  (за рахунок субвенції з державного бюджету)  </t>
  </si>
  <si>
    <t>1513046</t>
  </si>
  <si>
    <t xml:space="preserve">Надання тимчасової державної допомоги дітям  (за рахунок субвенції з державного бюджету) </t>
  </si>
  <si>
    <t>1513047</t>
  </si>
  <si>
    <t xml:space="preserve">Надання допомоги при усиновленні дитини (за рахунок субвенції з державного бюджету)  </t>
  </si>
  <si>
    <t>1513048</t>
  </si>
  <si>
    <t xml:space="preserve">Надання державної соціальної допомоги малозабезпеченим сім’ям  (за рахунок субвенції з державного бюджету) </t>
  </si>
  <si>
    <t>1513016</t>
  </si>
  <si>
    <t xml:space="preserve">Надання субсидій населенню для відшкодування витрат на оплату житлово-комунальних послуг (за рахунок субвенції з державного бюджету) </t>
  </si>
  <si>
    <t>1513026</t>
  </si>
  <si>
    <t xml:space="preserve">Надання субсидій населенню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</si>
  <si>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1513402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</si>
  <si>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t>
  </si>
  <si>
    <t>7518470</t>
  </si>
  <si>
    <t>2018800</t>
  </si>
  <si>
    <t>Інші субвенції</t>
  </si>
  <si>
    <t>2018801</t>
  </si>
  <si>
    <t>1513080</t>
  </si>
  <si>
    <t>1513201</t>
  </si>
  <si>
    <t>1513090</t>
  </si>
  <si>
    <t>1513104</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</si>
  <si>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 (міська комплексна програма "Турбота" на 2013 - 2017 роки)</t>
  </si>
  <si>
    <t>1513181</t>
  </si>
  <si>
    <t xml:space="preserve"> - капітальний ремонт житлового фонду за рахунок субвенції з з державного бюджету місцевим бюджетам на здійснення заходів щодо соціально-економічного розвитку окремих територій</t>
  </si>
  <si>
    <t xml:space="preserve">Інші видатки </t>
  </si>
  <si>
    <t xml:space="preserve">Інші освітні програми </t>
  </si>
  <si>
    <t xml:space="preserve">Інші правоохоронні заходи і заклади </t>
  </si>
  <si>
    <t>2414810</t>
  </si>
  <si>
    <t>2414820</t>
  </si>
  <si>
    <t>1513401</t>
  </si>
  <si>
    <t xml:space="preserve"> - благоустрій  міст, сіл, селищ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</si>
  <si>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 за рахунок субвенції з з державного бюджету місцевим бюджетам на здійснення заходів щодо соціально-економічного розвитку окремих територій</t>
  </si>
  <si>
    <t xml:space="preserve"> - за рахунок субвенції з державного бюджету місцевим бюджетам на здійснення заходів щодо соціально-економічного розвитку окремих територій</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</si>
  <si>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(міська комплексна програма "Турбота" на 2013 - 2017 роки)</t>
  </si>
  <si>
    <t>1513190</t>
  </si>
  <si>
    <t>1513202</t>
  </si>
  <si>
    <t xml:space="preserve">Надання державної соціальної допомоги інвалідам з дитинства та дітям-інвалідам  (за рахунок субвенції з державного бюджету) </t>
  </si>
  <si>
    <t>1513049</t>
  </si>
  <si>
    <t>Компенсаційні виплати інвалідам на бензин, ремонт, технічне обслуговування  автомобілів, мотоколясок і на транспортне обслуговування  (за рахунок субвенції з обласного бюджету)</t>
  </si>
  <si>
    <t>1513182</t>
  </si>
  <si>
    <t>1513183</t>
  </si>
  <si>
    <t>Компенсаційні виплати на пільговий проїзд автомобільним транспортом окремим категоріям громадян (дачні перевезення - міська комплексна програма "Турбота" на 2013 - 2017 роки)</t>
  </si>
  <si>
    <t>1513035</t>
  </si>
  <si>
    <t>1513037</t>
  </si>
  <si>
    <t>4016010</t>
  </si>
  <si>
    <t>4016021</t>
  </si>
  <si>
    <t>4016030</t>
  </si>
  <si>
    <t>4016051</t>
  </si>
  <si>
    <t>4016052</t>
  </si>
  <si>
    <t>4016060</t>
  </si>
  <si>
    <t>4016310</t>
  </si>
  <si>
    <t>4016330</t>
  </si>
  <si>
    <t>4016650</t>
  </si>
  <si>
    <t>4017420</t>
  </si>
  <si>
    <t>Дошкільна освiта (за рахунок субвенції з державного бюджету)</t>
  </si>
  <si>
    <t>Дошкільна освiта (за рахунок субвенції с обласного бюджету)</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</si>
  <si>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t>
  </si>
  <si>
    <t>Розподіл видатків бюджету міста Южноукраїнська на 2014 рік</t>
  </si>
  <si>
    <t xml:space="preserve">міської ради від              2014 № </t>
  </si>
  <si>
    <t>Дошкільна освiта ,                                                                                  в тому числі:</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</si>
  <si>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(за рахунок субвенції з державного бюджету)</t>
  </si>
  <si>
    <t xml:space="preserve">  </t>
  </si>
  <si>
    <t>Проведення навчально - тренувальних зборів і змагань - всього,                                                                                        в тому числі:</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</si>
  <si>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2014-2018 роки)</t>
  </si>
  <si>
    <t>Утримання центрів "Спорт для всіх" та проведення заходів з фізичної культури (програма розвитку культури, фізичної культури, спорту та туризму в м.Южноукраїнську на 2014-2018 роки )</t>
  </si>
  <si>
    <t>Інші культурно-освітні заклади та заходи (програма розвитку культури, фізичної культури, спорту та туризму в м.Южноукраїнську на 2014-2018 роки)</t>
  </si>
  <si>
    <t>Заходи державної політики з питань молоді (міська комплексна програма "Молоде покоління міста Южноукраїнська" на 2012-2015 роки )</t>
  </si>
  <si>
    <t>24500000</t>
  </si>
  <si>
    <t>Центри соціальних служб для сім’ї, дітей та молоді</t>
  </si>
  <si>
    <t>Інші видатки на соціальний захист населення - всього,                          в тому числі:</t>
  </si>
  <si>
    <t xml:space="preserve"> - міська комплексна програма "Турбота" на 2013 - 2017 роки)</t>
  </si>
  <si>
    <t xml:space="preserve"> - міська програма розвитку донорства крові та її компонентів на 2012 - 2016 роки </t>
  </si>
  <si>
    <t xml:space="preserve"> - міська комплексна програма "Молоде покоління м. Южноукраїнська" на 2012-2015 роки </t>
  </si>
  <si>
    <t>Інші правоохоронні заходи і заклади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2011 - 2015 роки")</t>
  </si>
  <si>
    <t>Видатки на запобігання та ліквідацію надзвичайних ситуацій та наслідків стихійного лиха (Міська програма "Цільова  програма  захисту  населення і територій від надзвичайних ситуацій техногенного та природного характеру на 2014-2017 роки")</t>
  </si>
  <si>
    <t>Забезпечення функціонування водопровідно-каналізаційного господарства - всього,                                                    в тому чмислі:</t>
  </si>
  <si>
    <t>Забезпечення надійного та безперебійного функціонування житлово-експлуатаційного господарства  - всього, втому числі:</t>
  </si>
  <si>
    <t xml:space="preserve"> - міська програма реформування і розвитку житлово - комунального господарства міста Южноукраїнська на 2010 - 2014 роки (одержувач КП ТВКГ)</t>
  </si>
  <si>
    <t xml:space="preserve"> - міська програма реформування і розвитку житлово-комунального господарства міста Южноукраїнська на 2010-2014 роки </t>
  </si>
  <si>
    <t xml:space="preserve"> -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(одержувач КП СКГ)</t>
  </si>
  <si>
    <t xml:space="preserve">Заходи державної політики з питань молоді (міська комплексна програма "Молоде покоління Южноукраїнська на 2012-2015 роки") </t>
  </si>
  <si>
    <t xml:space="preserve"> - капітальний ремонт житлового фонду (міська програма реформування і розвитку житлово - комунального господарства міста Южноукраїнська на 2010 - 2014 роки )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</si>
  <si>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2011-2015 рр.</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</si>
  <si>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2011-2015 рр. </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</si>
  <si>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колегіумами(за рахунок субвенції з обласного бюджету)</t>
  </si>
  <si>
    <t>Компенсаційні виплати на пільговий проїзд автомобільним транспортом окремим категоріям громадян, в тому числі: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</si>
  <si>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</si>
  <si>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Утримання комунального закладу "Територіальний центр соціального обслуговування (надання соціальних послуг) м.Южноукраїнськ</t>
  </si>
  <si>
    <t>Утримання комунального закладу "Територіальний центр соціального обслуговування (надання соціальних послуг) м.Южноукраїнськ)(за рахунок субвенції с державного бюджету)</t>
  </si>
  <si>
    <t>Найменування програми/підпрограми видатків та кредитування місцевих бюджетів</t>
  </si>
  <si>
    <t>спожи- вання</t>
  </si>
  <si>
    <t>14=4+7</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</si>
  <si>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</si>
  <si>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</si>
  <si>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Інші видатки  на соціальний захист ветеранів війни та праці  ,                                                                                                     в тому числі:</t>
  </si>
  <si>
    <t xml:space="preserve"> - міська комплексна програма "Турбота" на 2013 - 2017 роки </t>
  </si>
  <si>
    <t xml:space="preserve"> - інші видатки  на соціальний захист ветеранів війни та праці  (за рахунок субвенції з обласного бюджету)</t>
  </si>
  <si>
    <t>Субвенція з місцевого бюджету державному бюджету на виконання програм соціально - економічного та культурного розвитку регіонів,                                                в  тому числі:</t>
  </si>
  <si>
    <t xml:space="preserve"> - міська програма імунопрофілактики та захисту населення міста Южноукраїнська від інфекційних хвороб на 2012 - 2015 роки) </t>
  </si>
  <si>
    <t xml:space="preserve"> - міська програма протидії захворюванню на туберкульоз у 2012 році </t>
  </si>
  <si>
    <t xml:space="preserve"> - міська комплексна програма "Молоде покоління м. Южноукраїнська" на 2012-2015 роки</t>
  </si>
  <si>
    <t>за рахунок субвенції з обласного бюджету</t>
  </si>
  <si>
    <t>за рахунок додаткової дотації з державного бюджету</t>
  </si>
  <si>
    <t xml:space="preserve"> - міська програма розвитку футболу в м.Южноукраїнську на 2013-2016 роки</t>
  </si>
  <si>
    <t xml:space="preserve"> - міська програма розвитку донороства крові та її компонентов на 2012-2016 роки </t>
  </si>
  <si>
    <t xml:space="preserve"> - міська програма забезпечення профілактики ВІЛ-інфекції, лікування, догляду та підтримки ВІЛ-інфікованих і хворих на СНІД на 2012-2016 роки </t>
  </si>
  <si>
    <t xml:space="preserve"> - міська програма поводження із специфічними біологічними відходами в місті Южноукраїнську на 2012-2015 роки</t>
  </si>
  <si>
    <t xml:space="preserve"> - міська програма з надання паліативної та хоспісної допомоги в м. Южноукраїнську на період до 2016 року </t>
  </si>
  <si>
    <t xml:space="preserve"> - міська програма запобігання та лікування серцево-судинних та судинно-мозгових захворювань на 2012-2014 роки</t>
  </si>
  <si>
    <t xml:space="preserve"> - міська комплексна програма "Турбота" на 2009 - 2012 роки</t>
  </si>
  <si>
    <t xml:space="preserve"> - міська програма "Репродуктивне здоров'я населення міста Южноукраїнська " на період до 2015 року </t>
  </si>
  <si>
    <t>Забезпечення функціонування теплових мереж ,              в тому числі:</t>
  </si>
  <si>
    <t xml:space="preserve"> - забезпечення функціонування теплових мереж за рахунок субвенції с державного бюджету</t>
  </si>
  <si>
    <t>Капітальний ремонт об'єктів житлового господарства</t>
  </si>
  <si>
    <t>Капітальний ремонт житлового фонду ,                                 в  тому числі:</t>
  </si>
  <si>
    <t xml:space="preserve"> - капітальний ремонт житлового фонду за рахунок субвенції з державного бюджету</t>
  </si>
  <si>
    <t xml:space="preserve"> - міська програма охорони тваринного світу та регулювання чисельності бродячих тварин в місті Южноукраїнську на 2012-2016 рр</t>
  </si>
  <si>
    <t>Благоустрій  міст, сіл, селищ ,                                                           в тому числі:</t>
  </si>
  <si>
    <t xml:space="preserve"> - міська програма зайнятості населення міста Южноукраїнська на період до 2017 року в частині оплачуваних громадських робіт</t>
  </si>
  <si>
    <t xml:space="preserve"> - благоустрій  міст, сіл, селищ за рахунок субвенції з державного бюджету</t>
  </si>
  <si>
    <t xml:space="preserve"> - міська програма розвитку  дорожнього руху та його безпеки в місті Южноукраїнську  на 2013-2017 роки) </t>
  </si>
  <si>
    <t>Утримання та розвиток інфраструктури  доріг ,                                                в тому числі:</t>
  </si>
  <si>
    <t xml:space="preserve"> - утримання та розвиток інфраструктури доріг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</si>
  <si>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 - утримання та розвиток інфраструктури  доріг за рахунок субвенції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</si>
  <si>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Програма стабілізації та соціально-економічного розвитку територій ,                                                                                     в тому числі:</t>
  </si>
  <si>
    <t xml:space="preserve"> - міська програма капітального будівництва об"єктів житлово-комунального господарства  і соціальної інфраструктури м.Южноукраїнську на 2011-2015 роки)</t>
  </si>
  <si>
    <t>2414800</t>
  </si>
  <si>
    <t xml:space="preserve">Інші культурно-освітні заклади та заходи </t>
  </si>
  <si>
    <t>Цільовий фонд Южноукраїнської міської ради для вирішення питань розвитку інфраструктури міста,                                                           в тому числі:</t>
  </si>
  <si>
    <t xml:space="preserve"> -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</si>
  <si>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 xml:space="preserve"> - міська програма розвитку культури, фізичної культури, спорту та туризму в м.Южноукраїнську на 2010-2013 роки в частині проведення Дня міста  </t>
  </si>
  <si>
    <t xml:space="preserve"> - міська комплексна програма "Молоде покоління" в частині проведення молодіжних заходів та акцій </t>
  </si>
  <si>
    <t>Заходи державної політики з питань молоді,                                   в тому числі:</t>
  </si>
  <si>
    <t xml:space="preserve"> - міська програма захисту прав дитей міста Южноукраїнськ "Дитинство" на 2013-2017 рр.</t>
  </si>
  <si>
    <t xml:space="preserve"> -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</si>
  <si>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4019110</t>
  </si>
  <si>
    <t>2414060</t>
  </si>
  <si>
    <t>2414070</t>
  </si>
  <si>
    <t>Школи естетичного виховання дітей</t>
  </si>
  <si>
    <t>2414100</t>
  </si>
  <si>
    <t>2413140</t>
  </si>
  <si>
    <t>2415011</t>
  </si>
  <si>
    <t>2415012</t>
  </si>
  <si>
    <t>2415060</t>
  </si>
  <si>
    <t>2415022</t>
  </si>
  <si>
    <t>6713140</t>
  </si>
  <si>
    <t>Організація рятування на водах (Утримання рятувальної станції)</t>
  </si>
  <si>
    <t>6717820</t>
  </si>
  <si>
    <t>6717810</t>
  </si>
  <si>
    <t>2013140</t>
  </si>
  <si>
    <t>1113131</t>
  </si>
  <si>
    <t>1113140</t>
  </si>
  <si>
    <t>7518110</t>
  </si>
  <si>
    <t xml:space="preserve">Сприяння розвитку малого та середнього підприємництва (міська програма розвитку  малого і середнього підприємництва в м.Южноукраїнську на 2013-2014 роки) </t>
  </si>
  <si>
    <t>Інші освітні програми (міська програма розвитку освіти в м.Южноукраїнську на 2011-2015 роки)</t>
  </si>
  <si>
    <t>0300000</t>
  </si>
  <si>
    <t>0310080</t>
  </si>
  <si>
    <t>0317214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</si>
  <si>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 (міська програма інформаційної підтримки розвитку міста та діяльності органів місцевого самоврядування на 2013-2016 роки)</t>
  </si>
  <si>
    <t>0317210</t>
  </si>
  <si>
    <t xml:space="preserve">Підтримка засобів масової інформації </t>
  </si>
  <si>
    <t xml:space="preserve"> - міська програма розвитку культури, фізичної культури, спорту та туризму в м.Южноукраїнську на 2014-2018 роки</t>
  </si>
  <si>
    <t>Реалізація заходів щодо інвестиційного розвитку території (міська програма капітального будівництва об’єктів житлово - комунального господарства та соціальної інфраструктури в м.Южноукраїнську на 2011 - 2015 роки)</t>
  </si>
  <si>
    <t>Проведення заходів із землеустрою (міська програма розвитку земельних відносин на 2011-2015 роки)</t>
  </si>
  <si>
    <t>0318600</t>
  </si>
  <si>
    <t>0310000</t>
  </si>
  <si>
    <t>Разом:</t>
  </si>
  <si>
    <t>Разом :</t>
  </si>
  <si>
    <t>1010080</t>
  </si>
  <si>
    <t>1000000</t>
  </si>
  <si>
    <t>1010000</t>
  </si>
  <si>
    <t>1500000</t>
  </si>
  <si>
    <t>1510000</t>
  </si>
  <si>
    <t>1510080</t>
  </si>
  <si>
    <t>1513010</t>
  </si>
  <si>
    <t>Надання пільг та житлових субсидій населенню га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</si>
  <si>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</si>
  <si>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Надання пільг та субсидій населенню на придбання твердого та рідкого пічного побутового палива і скрапленого газу</t>
  </si>
  <si>
    <t>1513030</t>
  </si>
  <si>
    <t>Надання пільг з оплати послуг зв'язку та інших передбачених законодавством пільг (крім пільг на одержання ліків, зубопротезування,забезпечення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</si>
  <si>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</si>
  <si>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 - інвалідам та тимчасової державної допомоги дітям</t>
  </si>
  <si>
    <t>1513100</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</si>
  <si>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</si>
  <si>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 xml:space="preserve">Надання соціальних гарантій інвалідам, фізичним особам, які надають соціальні послуги громадянам похилого віку, інвалідам, дітям –інвалідам, хворим, які не здатні до самообслуговування і потребують сторонньої допомоги </t>
  </si>
  <si>
    <t>1513180</t>
  </si>
  <si>
    <t>1513200</t>
  </si>
  <si>
    <t>Соціальний захист ветеранів війни та праці</t>
  </si>
  <si>
    <t>1513400</t>
  </si>
  <si>
    <t>Інші видатки на соціальний захист населення</t>
  </si>
  <si>
    <t>1519230</t>
  </si>
  <si>
    <t>4000000</t>
  </si>
  <si>
    <t>4010000</t>
  </si>
  <si>
    <r>
      <t xml:space="preserve">Виконавчий комітет Южноукраїнської міської ради </t>
    </r>
    <r>
      <rPr>
        <i/>
        <sz val="14"/>
        <rFont val="Times New Roman"/>
        <family val="1"/>
      </rPr>
      <t>(головний розпорядник)</t>
    </r>
  </si>
  <si>
    <r>
      <t>Виконавчий комітет Южноукраїнської міської ради</t>
    </r>
    <r>
      <rPr>
        <i/>
        <sz val="14"/>
        <rFont val="Times New Roman"/>
        <family val="1"/>
      </rPr>
      <t xml:space="preserve"> (відповідальний виконавець) </t>
    </r>
  </si>
  <si>
    <r>
      <t xml:space="preserve">Управління освіти Южноукраїнської міської ради </t>
    </r>
    <r>
      <rPr>
        <i/>
        <sz val="14"/>
        <rFont val="Times New Roman"/>
        <family val="1"/>
      </rPr>
      <t xml:space="preserve">(відповідальний виконавець) </t>
    </r>
  </si>
  <si>
    <r>
      <t xml:space="preserve">Управління праці та соціального захисту населення Южноукраїнської міської ради </t>
    </r>
    <r>
      <rPr>
        <i/>
        <sz val="14"/>
        <rFont val="Times New Roman"/>
        <family val="1"/>
      </rPr>
      <t xml:space="preserve">(відповідальний виконавець) </t>
    </r>
  </si>
  <si>
    <r>
      <t xml:space="preserve">Управління житлово-комунального господарства та будівництва Южноукраїнської міської ради </t>
    </r>
    <r>
      <rPr>
        <i/>
        <sz val="14"/>
        <rFont val="Times New Roman"/>
        <family val="1"/>
      </rPr>
      <t xml:space="preserve">(відповідальний виконавець) </t>
    </r>
  </si>
  <si>
    <r>
      <t xml:space="preserve">Управління житлово-комунального господарства та будівництва Южноукраїнської міської ради </t>
    </r>
    <r>
      <rPr>
        <i/>
        <sz val="14"/>
        <rFont val="Times New Roman"/>
        <family val="1"/>
      </rPr>
      <t>(головний розпорядник)</t>
    </r>
  </si>
  <si>
    <r>
      <t xml:space="preserve">Управління праці та соціального захисту населення Южноукраїнської міської ради </t>
    </r>
    <r>
      <rPr>
        <i/>
        <sz val="14"/>
        <rFont val="Times New Roman"/>
        <family val="1"/>
      </rPr>
      <t>(головний розпорядник)</t>
    </r>
  </si>
  <si>
    <r>
      <t xml:space="preserve">Управління освіти Южноукраїнської міської ради </t>
    </r>
    <r>
      <rPr>
        <i/>
        <sz val="14"/>
        <rFont val="Times New Roman"/>
        <family val="1"/>
      </rPr>
      <t>(головний розпорядник)</t>
    </r>
  </si>
  <si>
    <t>4010080</t>
  </si>
  <si>
    <t>4016020</t>
  </si>
  <si>
    <t>4016050</t>
  </si>
  <si>
    <t>Фінансова підтримка об'єктів житлово-комунального господарства</t>
  </si>
  <si>
    <t>7510080</t>
  </si>
  <si>
    <t>7500000</t>
  </si>
  <si>
    <t>7510000</t>
  </si>
  <si>
    <t>2400000</t>
  </si>
  <si>
    <t>2410000</t>
  </si>
  <si>
    <r>
      <t xml:space="preserve">Фінансове  управління Южноукраїнської міської ради </t>
    </r>
    <r>
      <rPr>
        <i/>
        <sz val="14"/>
        <rFont val="Times New Roman"/>
        <family val="1"/>
      </rPr>
      <t>(головний розпорядник)</t>
    </r>
  </si>
  <si>
    <r>
      <t>Фінансове управління Южноукраїнської міської ради</t>
    </r>
    <r>
      <rPr>
        <i/>
        <sz val="14"/>
        <rFont val="Times New Roman"/>
        <family val="1"/>
      </rPr>
      <t xml:space="preserve"> (відповідальний виконавець) </t>
    </r>
  </si>
  <si>
    <r>
      <t xml:space="preserve">Управління молоді, спорту та культури Южноукраїнської міської ради </t>
    </r>
    <r>
      <rPr>
        <i/>
        <sz val="14"/>
        <rFont val="Times New Roman"/>
        <family val="1"/>
      </rPr>
      <t>(головний розпорядник)</t>
    </r>
  </si>
  <si>
    <r>
      <t xml:space="preserve">Управління молоді, спорту та культури Южноукраїнської міської ради </t>
    </r>
    <r>
      <rPr>
        <i/>
        <sz val="14"/>
        <rFont val="Times New Roman"/>
        <family val="1"/>
      </rPr>
      <t xml:space="preserve">(відповідальний виконавець) </t>
    </r>
  </si>
  <si>
    <t>2410080</t>
  </si>
  <si>
    <t>2415010</t>
  </si>
  <si>
    <t>Проведення спортивної роботи в регіоні</t>
  </si>
  <si>
    <t>2415020</t>
  </si>
  <si>
    <t>Діяльність закладів фізичної культури і спорту</t>
  </si>
  <si>
    <r>
      <t xml:space="preserve">Управління з питань надзвичайних ситуацій, мобілізаційної роботи та взаємодії з правоохоронними органами Южноукраїнської міської ради </t>
    </r>
    <r>
      <rPr>
        <i/>
        <sz val="14"/>
        <rFont val="Times New Roman"/>
        <family val="1"/>
      </rPr>
      <t xml:space="preserve">(відповідальний виконавець) </t>
    </r>
  </si>
  <si>
    <r>
      <t xml:space="preserve">Управління з питань надзвичайних ситуацій, мобілізаційної роботи та взаємодії з правоохоронними органами Южноукраїнської міської ради  </t>
    </r>
    <r>
      <rPr>
        <i/>
        <sz val="14"/>
        <rFont val="Times New Roman"/>
        <family val="1"/>
      </rPr>
      <t>(головний розпорядник)</t>
    </r>
  </si>
  <si>
    <t>6700000</t>
  </si>
  <si>
    <t>6710000</t>
  </si>
  <si>
    <t>6710080</t>
  </si>
  <si>
    <t>6717100</t>
  </si>
  <si>
    <t>200000</t>
  </si>
  <si>
    <t>201000</t>
  </si>
  <si>
    <r>
      <t xml:space="preserve">Служба у справах дітей Южноукраїнської міської ради </t>
    </r>
    <r>
      <rPr>
        <i/>
        <sz val="14"/>
        <rFont val="Times New Roman"/>
        <family val="1"/>
      </rPr>
      <t>(головний розпорядник)</t>
    </r>
  </si>
  <si>
    <r>
      <t xml:space="preserve">Служба у справах дітей Южноукраїнської міської ради </t>
    </r>
    <r>
      <rPr>
        <i/>
        <sz val="14"/>
        <rFont val="Times New Roman"/>
        <family val="1"/>
      </rPr>
      <t xml:space="preserve">(відповідальний виконавець) </t>
    </r>
  </si>
  <si>
    <t>2010080</t>
  </si>
  <si>
    <t>1100000</t>
  </si>
  <si>
    <r>
      <t xml:space="preserve">Центр соціальних служб для сім'ї, дітей та молоді </t>
    </r>
    <r>
      <rPr>
        <i/>
        <sz val="14"/>
        <rFont val="Times New Roman"/>
        <family val="1"/>
      </rPr>
      <t>(головний розпорядник)</t>
    </r>
  </si>
  <si>
    <r>
      <t xml:space="preserve">Центр соціальних служб для сім'ї, дітей та молоді </t>
    </r>
    <r>
      <rPr>
        <i/>
        <sz val="14"/>
        <rFont val="Times New Roman"/>
        <family val="1"/>
      </rPr>
      <t xml:space="preserve">(відповідальний виконавець) </t>
    </r>
  </si>
  <si>
    <t>111000</t>
  </si>
  <si>
    <t>1113130</t>
  </si>
  <si>
    <t>Здійснення соціальної роботи з вразливими категоріями населення</t>
  </si>
  <si>
    <t>Надання фінансової підтримки громадським організаціям інвалідів і ветеранів, діяльність яких має соціальну спрямованість (міська комплексна програма "Турбота" на 2013 - 2017 роки - "Товариство інвалідів", "Рада ветеранів", "Міська спілка воїнів-інтернаціоналістів, спілка "Союз-Чорнобиль")</t>
  </si>
  <si>
    <t>1118390</t>
  </si>
  <si>
    <t xml:space="preserve">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м. Южноукраїнська" на 2012-2015 роки ) </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</si>
  <si>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</si>
  <si>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Додаток №3.1</t>
  </si>
  <si>
    <t>Проведення виборів народних депутатів Верховної Ради Автономної Республіки Крим, місцевих рад та сільських, селищних, міських голів  (вибори міського голови)</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</si>
  <si>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</si>
  <si>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1517420</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</si>
  <si>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</si>
  <si>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Здійснення централізованого господарського обслуговування</t>
  </si>
  <si>
    <t>4019230</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</si>
  <si>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t>
  </si>
  <si>
    <t>1019230</t>
  </si>
  <si>
    <t>240344</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</si>
  <si>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 - придбання медичного обладнання) </t>
  </si>
  <si>
    <t>Культура і мистецтво (утримання закладів культури)</t>
  </si>
  <si>
    <t>120400</t>
  </si>
  <si>
    <t>Управління освіти Южноукраїнської міської ради</t>
  </si>
  <si>
    <t>130106</t>
  </si>
  <si>
    <t>Фізична культура і спорт</t>
  </si>
  <si>
    <t>130000</t>
  </si>
  <si>
    <t xml:space="preserve">Видатки загального фонду </t>
  </si>
  <si>
    <t>із них:</t>
  </si>
  <si>
    <t xml:space="preserve"> - утримання виконавчого комітету Южноукраїнської міської ради)</t>
  </si>
  <si>
    <t xml:space="preserve"> - міська програма інформаційної підтримки розвитку міста та діяльності органів місцевого самоврядування на 2013-2016 роки)</t>
  </si>
  <si>
    <t>Програма стабілізації та соціально-економічного розвитку території ,                                                                   в тому числі:</t>
  </si>
  <si>
    <t xml:space="preserve"> - програма реформування і розвитку житлово-комунального господарства міста Южноукраїнська на 2010-2014 роки</t>
  </si>
  <si>
    <t xml:space="preserve"> - програма приватизації об"єктів, що належать до комунальної власності територіальної громади міста Южноукраїнська на 2012-2014 роки </t>
  </si>
  <si>
    <t>розвитку</t>
  </si>
  <si>
    <t>оплата праці</t>
  </si>
  <si>
    <t>комунальні послуги та енергоносії</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</si>
  <si>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</si>
  <si>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</si>
  <si>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Всього</t>
  </si>
  <si>
    <t>Разом</t>
  </si>
  <si>
    <t>010116</t>
  </si>
  <si>
    <t>250404</t>
  </si>
  <si>
    <t>070000</t>
  </si>
  <si>
    <t>130107</t>
  </si>
  <si>
    <t>091204</t>
  </si>
  <si>
    <t>170102</t>
  </si>
  <si>
    <t>090405</t>
  </si>
  <si>
    <t>090401</t>
  </si>
  <si>
    <t>090413</t>
  </si>
  <si>
    <t>091209</t>
  </si>
  <si>
    <t>091207</t>
  </si>
  <si>
    <t>1011801</t>
  </si>
  <si>
    <t>0318601</t>
  </si>
  <si>
    <t>6717101</t>
  </si>
  <si>
    <t>090412</t>
  </si>
  <si>
    <t>090416</t>
  </si>
  <si>
    <t>091300</t>
  </si>
  <si>
    <t>100102</t>
  </si>
  <si>
    <t>100203</t>
  </si>
  <si>
    <t>170703</t>
  </si>
  <si>
    <t>210110</t>
  </si>
  <si>
    <t>150101</t>
  </si>
  <si>
    <t>Всього видатки бюджету міста:</t>
  </si>
  <si>
    <t>250301</t>
  </si>
  <si>
    <t>тис.грн.</t>
  </si>
  <si>
    <t>090209</t>
  </si>
  <si>
    <t>Видатки спеціального фонду</t>
  </si>
  <si>
    <t>090201</t>
  </si>
  <si>
    <t>090202</t>
  </si>
  <si>
    <t>090203</t>
  </si>
  <si>
    <t>090204</t>
  </si>
  <si>
    <t>090302</t>
  </si>
  <si>
    <t>090303</t>
  </si>
  <si>
    <t>090304</t>
  </si>
  <si>
    <t>090305</t>
  </si>
  <si>
    <t>090306</t>
  </si>
  <si>
    <t>070101</t>
  </si>
  <si>
    <t>070201</t>
  </si>
  <si>
    <t>070401</t>
  </si>
  <si>
    <t>070802</t>
  </si>
  <si>
    <t>070804</t>
  </si>
  <si>
    <t>070805</t>
  </si>
  <si>
    <t>070806</t>
  </si>
  <si>
    <t>110201</t>
  </si>
  <si>
    <t>110205</t>
  </si>
  <si>
    <t>110502</t>
  </si>
  <si>
    <t>090207</t>
  </si>
  <si>
    <t>110202</t>
  </si>
  <si>
    <t>090206</t>
  </si>
  <si>
    <t>180109</t>
  </si>
  <si>
    <t>Інші видатки на соціальний захист населення ( за рахунок субвенції з обласного бюджету)</t>
  </si>
  <si>
    <t>7516150</t>
  </si>
  <si>
    <t>6718390</t>
  </si>
  <si>
    <t>Заходи державної політики з питань молоді (міська комплексна програма "Молоде покоління м. Южноукраїнська" на 2012-2015 роки )</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</si>
  <si>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</si>
  <si>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будівлі, розташованої в м.Южноукраїнську за адресою вул.Дружби Народів,35 "в" для розміщення відділу державної реєстарції актів цивільного стану м. Южноукраїнська, в тому числі  10% від початкової вартості  продажу будівлі на аукціоні ) </t>
  </si>
  <si>
    <t>за головними розпорядниками  коштів</t>
  </si>
  <si>
    <t>170302</t>
  </si>
  <si>
    <t>090417</t>
  </si>
  <si>
    <t>070808</t>
  </si>
  <si>
    <t>210105</t>
  </si>
  <si>
    <t>090205</t>
  </si>
  <si>
    <t>090208</t>
  </si>
  <si>
    <t>090307</t>
  </si>
  <si>
    <t>240601</t>
  </si>
  <si>
    <t>110000</t>
  </si>
  <si>
    <t>Культура і мистецтво (всього)</t>
  </si>
  <si>
    <t>Бібліотеки</t>
  </si>
  <si>
    <t>Музеї і виставки</t>
  </si>
  <si>
    <t>100202</t>
  </si>
  <si>
    <t>070807</t>
  </si>
  <si>
    <t>100103</t>
  </si>
  <si>
    <t>090212</t>
  </si>
  <si>
    <t>091103</t>
  </si>
  <si>
    <t>бюджет розвитку</t>
  </si>
  <si>
    <t>капітальні видатки за рахунок коштів, що передаються із загального фонду до бюджету розвитку (спеціального фонду)</t>
  </si>
  <si>
    <t>130115</t>
  </si>
  <si>
    <t>0317212</t>
  </si>
  <si>
    <t xml:space="preserve">Підтримка періодичних видань (газет та журналів)(міська програма підтримки газети Южноукраїнської міської ради "Контакт" на 2009 - 2014 роки - фінансова допомога на послуги друку, яка надавалась у 2012 році ) </t>
  </si>
  <si>
    <t>1518390</t>
  </si>
  <si>
    <t>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</si>
  <si>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</si>
  <si>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</si>
  <si>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видатків по розробці технічної документації із землеустрою щодо складання документів, що посвідчують права комунальної власності земельної ділянки за адресою вул.Паркова, 8 об’єкту незавершеного будівництва "Дитяча лікарня") </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</si>
  <si>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</si>
  <si>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боротьби з онкологічними захворюваннями в м.Южноукраїнську на період до 2016 року - придбання медичного обладнання) </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</si>
  <si>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</si>
  <si>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Т.О.Гончарова</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</si>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</sst>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
    <numFmt numFmtId="189" formatCode="#,##0.000"/>
    <numFmt numFmtId="190" formatCode="#,##0.00000"/>
    <numFmt numFmtId="191" formatCode="#,##0.0000"/>
    <numFmt numFmtId="192" formatCode="#,##0.000000"/>
    <numFmt numFmtId="193" formatCode="0_)"/>
  </numFmts>
  <fonts count="44">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2"/>
      <name val="Times New Roman"/>
      <family val="1"/>
    </font>
    <font>
      <sz val="14"/>
      <color indexed="8"/>
      <name val="Times New Roman"/>
      <family val="1"/>
    </font>
    <font>
      <sz val="11"/>
      <name val="Arial Cyr"/>
      <family val="2"/>
    </font>
    <font>
      <sz val="12"/>
      <name val="Arial Cyr"/>
      <family val="2"/>
    </font>
    <font>
      <i/>
      <sz val="12"/>
      <name val="Times New Roman"/>
      <family val="1"/>
    </font>
    <font>
      <sz val="11"/>
      <name val="Times New Roman"/>
      <family val="1"/>
    </font>
    <font>
      <sz val="8"/>
      <name val="Arial Cyr"/>
      <family val="0"/>
    </font>
    <font>
      <sz val="14"/>
      <name val="Arial Cyr"/>
      <family val="2"/>
    </font>
    <font>
      <i/>
      <sz val="14"/>
      <name val="Times New Roman"/>
      <family val="1"/>
    </font>
    <font>
      <sz val="14"/>
      <color indexed="10"/>
      <name val="Arial Cyr"/>
      <family val="2"/>
    </font>
    <font>
      <i/>
      <sz val="10"/>
      <name val="Arial Cyr"/>
      <family val="2"/>
    </font>
    <font>
      <b/>
      <sz val="14"/>
      <name val="Times New Roman"/>
      <family val="1"/>
    </font>
    <font>
      <i/>
      <sz val="14"/>
      <name val="Arial Cyr"/>
      <family val="0"/>
    </font>
    <font>
      <i/>
      <sz val="14"/>
      <color indexed="8"/>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6"/>
      <color indexed="8"/>
      <name val="Times New Roman"/>
      <family val="1"/>
    </font>
    <font>
      <sz val="16"/>
      <name val="Arial Cyr"/>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4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9" fillId="3" borderId="1" applyNumberFormat="0" applyAlignment="0" applyProtection="0"/>
    <xf numFmtId="0" fontId="30" fillId="2" borderId="2" applyNumberFormat="0" applyAlignment="0" applyProtection="0"/>
    <xf numFmtId="0" fontId="31"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32"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3" fillId="0" borderId="6" applyNumberFormat="0" applyFill="0" applyAlignment="0" applyProtection="0"/>
    <xf numFmtId="0" fontId="34" fillId="15" borderId="7" applyNumberFormat="0" applyAlignment="0" applyProtection="0"/>
    <xf numFmtId="0" fontId="25" fillId="0" borderId="0" applyNumberFormat="0" applyFill="0" applyBorder="0" applyAlignment="0" applyProtection="0"/>
    <xf numFmtId="0" fontId="35" fillId="8" borderId="0" applyNumberFormat="0" applyBorder="0" applyAlignment="0" applyProtection="0"/>
    <xf numFmtId="0" fontId="2" fillId="0" borderId="0" applyNumberFormat="0" applyFill="0" applyBorder="0" applyAlignment="0" applyProtection="0"/>
    <xf numFmtId="0" fontId="36" fillId="16" borderId="0" applyNumberFormat="0" applyBorder="0" applyAlignment="0" applyProtection="0"/>
    <xf numFmtId="0" fontId="3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17" borderId="0" applyNumberFormat="0" applyBorder="0" applyAlignment="0" applyProtection="0"/>
  </cellStyleXfs>
  <cellXfs count="185">
    <xf numFmtId="0" fontId="0" fillId="0" borderId="0" xfId="0" applyAlignment="1">
      <alignment/>
    </xf>
    <xf numFmtId="49" fontId="3" fillId="0" borderId="0" xfId="0" applyNumberFormat="1" applyFont="1" applyFill="1" applyAlignment="1">
      <alignment wrapText="1"/>
    </xf>
    <xf numFmtId="0" fontId="3" fillId="0" borderId="0" xfId="0" applyFont="1" applyFill="1" applyAlignment="1">
      <alignment wrapText="1"/>
    </xf>
    <xf numFmtId="49" fontId="3" fillId="0" borderId="0" xfId="0" applyNumberFormat="1" applyFont="1" applyFill="1" applyAlignment="1">
      <alignment horizontal="center" wrapText="1"/>
    </xf>
    <xf numFmtId="0" fontId="3" fillId="0" borderId="0" xfId="0" applyFont="1" applyFill="1" applyAlignment="1">
      <alignment/>
    </xf>
    <xf numFmtId="180" fontId="3" fillId="0" borderId="0" xfId="0" applyNumberFormat="1" applyFont="1" applyFill="1" applyBorder="1" applyAlignment="1">
      <alignment wrapText="1"/>
    </xf>
    <xf numFmtId="180"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85" fontId="3" fillId="0" borderId="0" xfId="0" applyNumberFormat="1" applyFont="1" applyFill="1" applyAlignment="1">
      <alignment wrapText="1"/>
    </xf>
    <xf numFmtId="185" fontId="3" fillId="0" borderId="0" xfId="0" applyNumberFormat="1" applyFont="1" applyFill="1" applyBorder="1" applyAlignment="1">
      <alignment/>
    </xf>
    <xf numFmtId="0" fontId="3" fillId="0" borderId="0" xfId="0" applyFont="1" applyFill="1" applyBorder="1" applyAlignment="1">
      <alignment/>
    </xf>
    <xf numFmtId="0" fontId="5" fillId="0" borderId="0" xfId="0" applyFont="1" applyFill="1" applyAlignment="1">
      <alignment horizontal="left" wrapText="1"/>
    </xf>
    <xf numFmtId="0" fontId="6" fillId="0" borderId="0" xfId="0" applyFont="1" applyFill="1" applyAlignment="1">
      <alignment wrapText="1"/>
    </xf>
    <xf numFmtId="0" fontId="6" fillId="0" borderId="0" xfId="0" applyFont="1" applyFill="1" applyAlignment="1">
      <alignment/>
    </xf>
    <xf numFmtId="0" fontId="6" fillId="0" borderId="0" xfId="0" applyFont="1" applyFill="1" applyAlignment="1">
      <alignment/>
    </xf>
    <xf numFmtId="49" fontId="6" fillId="0" borderId="0" xfId="0" applyNumberFormat="1" applyFont="1" applyFill="1" applyAlignment="1">
      <alignment horizontal="left" wrapText="1"/>
    </xf>
    <xf numFmtId="0" fontId="7" fillId="0" borderId="0" xfId="0" applyFont="1" applyFill="1" applyAlignment="1">
      <alignment/>
    </xf>
    <xf numFmtId="0" fontId="0" fillId="0" borderId="0" xfId="0" applyFont="1" applyFill="1" applyAlignment="1">
      <alignment/>
    </xf>
    <xf numFmtId="190" fontId="3" fillId="0" borderId="0" xfId="0" applyNumberFormat="1" applyFont="1" applyFill="1" applyAlignment="1">
      <alignment wrapText="1"/>
    </xf>
    <xf numFmtId="190" fontId="8" fillId="0" borderId="0" xfId="0" applyNumberFormat="1" applyFont="1" applyFill="1" applyBorder="1" applyAlignment="1">
      <alignment wrapText="1"/>
    </xf>
    <xf numFmtId="190" fontId="3" fillId="0" borderId="0" xfId="0" applyNumberFormat="1" applyFont="1" applyFill="1" applyBorder="1" applyAlignment="1">
      <alignment wrapText="1"/>
    </xf>
    <xf numFmtId="190" fontId="5" fillId="0" borderId="0" xfId="0" applyNumberFormat="1" applyFont="1" applyFill="1" applyAlignment="1">
      <alignment horizontal="left" wrapText="1"/>
    </xf>
    <xf numFmtId="190" fontId="6" fillId="0" borderId="0" xfId="0" applyNumberFormat="1" applyFont="1" applyFill="1" applyAlignment="1">
      <alignment wrapText="1"/>
    </xf>
    <xf numFmtId="190" fontId="3" fillId="0" borderId="0" xfId="0" applyNumberFormat="1" applyFont="1" applyFill="1" applyAlignment="1">
      <alignment/>
    </xf>
    <xf numFmtId="189" fontId="8" fillId="0" borderId="0" xfId="0" applyNumberFormat="1" applyFont="1" applyFill="1" applyBorder="1" applyAlignment="1">
      <alignment wrapText="1"/>
    </xf>
    <xf numFmtId="190" fontId="13" fillId="0" borderId="0" xfId="0" applyNumberFormat="1" applyFont="1" applyFill="1" applyAlignment="1">
      <alignment horizontal="left" wrapText="1"/>
    </xf>
    <xf numFmtId="0" fontId="0" fillId="0" borderId="0" xfId="0" applyFont="1" applyFill="1" applyAlignment="1">
      <alignment wrapText="1"/>
    </xf>
    <xf numFmtId="189" fontId="6" fillId="0" borderId="0" xfId="0" applyNumberFormat="1" applyFont="1" applyFill="1" applyAlignment="1">
      <alignment wrapText="1"/>
    </xf>
    <xf numFmtId="189" fontId="6" fillId="0" borderId="0" xfId="0" applyNumberFormat="1" applyFont="1" applyFill="1" applyAlignment="1">
      <alignment/>
    </xf>
    <xf numFmtId="0" fontId="8" fillId="0" borderId="0" xfId="0" applyFont="1" applyFill="1" applyBorder="1" applyAlignment="1">
      <alignment/>
    </xf>
    <xf numFmtId="0" fontId="12" fillId="0" borderId="0" xfId="0" applyFont="1" applyFill="1" applyBorder="1" applyAlignment="1">
      <alignment/>
    </xf>
    <xf numFmtId="190" fontId="0" fillId="0" borderId="0" xfId="0" applyNumberFormat="1" applyFont="1" applyFill="1" applyAlignment="1">
      <alignment wrapText="1"/>
    </xf>
    <xf numFmtId="0" fontId="10" fillId="0" borderId="0" xfId="0" applyFont="1" applyFill="1" applyAlignment="1">
      <alignment wrapText="1"/>
    </xf>
    <xf numFmtId="190" fontId="10" fillId="0" borderId="0" xfId="0" applyNumberFormat="1" applyFont="1" applyFill="1" applyAlignment="1">
      <alignment wrapText="1"/>
    </xf>
    <xf numFmtId="190" fontId="0" fillId="0" borderId="0" xfId="0" applyNumberFormat="1" applyFont="1" applyFill="1" applyAlignment="1">
      <alignment wrapText="1"/>
    </xf>
    <xf numFmtId="190" fontId="0" fillId="0" borderId="0" xfId="0" applyNumberFormat="1" applyFont="1" applyFill="1" applyBorder="1" applyAlignment="1">
      <alignment/>
    </xf>
    <xf numFmtId="190" fontId="10" fillId="0" borderId="0" xfId="0" applyNumberFormat="1" applyFont="1" applyFill="1" applyAlignment="1">
      <alignment horizontal="center" wrapText="1"/>
    </xf>
    <xf numFmtId="0" fontId="5" fillId="0" borderId="0" xfId="0" applyFont="1" applyFill="1" applyBorder="1" applyAlignment="1">
      <alignment horizontal="left" wrapText="1"/>
    </xf>
    <xf numFmtId="190" fontId="3" fillId="0" borderId="0" xfId="0" applyNumberFormat="1" applyFont="1" applyFill="1" applyBorder="1" applyAlignment="1">
      <alignment/>
    </xf>
    <xf numFmtId="0" fontId="5" fillId="0" borderId="0" xfId="0" applyFont="1" applyFill="1" applyBorder="1" applyAlignment="1">
      <alignment/>
    </xf>
    <xf numFmtId="190" fontId="3" fillId="0" borderId="0" xfId="0" applyNumberFormat="1" applyFont="1" applyFill="1" applyBorder="1" applyAlignment="1">
      <alignment/>
    </xf>
    <xf numFmtId="180" fontId="0" fillId="0" borderId="0" xfId="0" applyNumberFormat="1" applyFont="1" applyFill="1" applyBorder="1" applyAlignment="1">
      <alignment wrapText="1"/>
    </xf>
    <xf numFmtId="189" fontId="3" fillId="0" borderId="0" xfId="0" applyNumberFormat="1" applyFont="1" applyFill="1" applyAlignment="1">
      <alignment wrapText="1"/>
    </xf>
    <xf numFmtId="180" fontId="0" fillId="0" borderId="0" xfId="0" applyNumberFormat="1" applyFont="1" applyFill="1" applyAlignment="1">
      <alignment wrapText="1"/>
    </xf>
    <xf numFmtId="185" fontId="0" fillId="0" borderId="0" xfId="0" applyNumberFormat="1" applyFont="1" applyFill="1" applyAlignment="1">
      <alignment wrapText="1"/>
    </xf>
    <xf numFmtId="0" fontId="3" fillId="0" borderId="0" xfId="0" applyFont="1" applyFill="1" applyAlignment="1">
      <alignment horizontal="center"/>
    </xf>
    <xf numFmtId="0" fontId="3" fillId="0" borderId="0" xfId="0" applyFont="1" applyFill="1" applyBorder="1" applyAlignment="1">
      <alignment horizontal="center"/>
    </xf>
    <xf numFmtId="0" fontId="15" fillId="0" borderId="0" xfId="0" applyFont="1" applyFill="1" applyAlignment="1">
      <alignment horizontal="center"/>
    </xf>
    <xf numFmtId="0" fontId="15" fillId="0" borderId="0" xfId="0" applyFont="1" applyFill="1" applyAlignment="1">
      <alignment wrapText="1"/>
    </xf>
    <xf numFmtId="0" fontId="3" fillId="0" borderId="0" xfId="0" applyFont="1" applyFill="1" applyAlignment="1">
      <alignment horizontal="left" wrapText="1"/>
    </xf>
    <xf numFmtId="2" fontId="3" fillId="0" borderId="0" xfId="0" applyNumberFormat="1" applyFont="1" applyFill="1" applyAlignment="1">
      <alignment horizontal="left"/>
    </xf>
    <xf numFmtId="49" fontId="3" fillId="0" borderId="0" xfId="0" applyNumberFormat="1" applyFont="1" applyFill="1" applyBorder="1" applyAlignment="1">
      <alignment horizontal="left"/>
    </xf>
    <xf numFmtId="49" fontId="19" fillId="0" borderId="0" xfId="0" applyNumberFormat="1" applyFont="1" applyFill="1" applyBorder="1" applyAlignment="1">
      <alignment horizontal="center"/>
    </xf>
    <xf numFmtId="0" fontId="19" fillId="0" borderId="0" xfId="0" applyFont="1" applyFill="1" applyBorder="1" applyAlignment="1">
      <alignment horizontal="lef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190" fontId="3" fillId="0" borderId="0" xfId="0" applyNumberFormat="1" applyFont="1" applyFill="1" applyBorder="1" applyAlignment="1" applyProtection="1">
      <alignment/>
      <protection locked="0"/>
    </xf>
    <xf numFmtId="190" fontId="9" fillId="0" borderId="0" xfId="0" applyNumberFormat="1" applyFont="1" applyFill="1" applyBorder="1" applyAlignment="1">
      <alignment/>
    </xf>
    <xf numFmtId="0" fontId="9" fillId="0" borderId="0" xfId="0" applyFont="1" applyBorder="1" applyAlignment="1">
      <alignment wrapText="1"/>
    </xf>
    <xf numFmtId="190" fontId="9" fillId="0" borderId="0" xfId="0" applyNumberFormat="1" applyFont="1" applyFill="1" applyBorder="1" applyAlignment="1" applyProtection="1">
      <alignment/>
      <protection locked="0"/>
    </xf>
    <xf numFmtId="0" fontId="3" fillId="2" borderId="0" xfId="0" applyFont="1" applyFill="1" applyBorder="1" applyAlignment="1">
      <alignment horizontal="left" wrapText="1"/>
    </xf>
    <xf numFmtId="190" fontId="0" fillId="0" borderId="0" xfId="0" applyNumberFormat="1" applyFont="1" applyFill="1" applyBorder="1" applyAlignment="1">
      <alignment wrapText="1"/>
    </xf>
    <xf numFmtId="49" fontId="16" fillId="0" borderId="0" xfId="0" applyNumberFormat="1" applyFont="1" applyFill="1" applyBorder="1" applyAlignment="1">
      <alignment horizontal="center"/>
    </xf>
    <xf numFmtId="49" fontId="16" fillId="0" borderId="0" xfId="0" applyNumberFormat="1" applyFont="1" applyFill="1" applyBorder="1" applyAlignment="1">
      <alignment horizontal="center" wrapText="1"/>
    </xf>
    <xf numFmtId="0" fontId="16" fillId="0" borderId="0" xfId="0" applyFont="1" applyFill="1" applyBorder="1" applyAlignment="1">
      <alignment wrapText="1"/>
    </xf>
    <xf numFmtId="190" fontId="16" fillId="0" borderId="0" xfId="0" applyNumberFormat="1" applyFont="1" applyFill="1" applyBorder="1" applyAlignment="1">
      <alignment wrapText="1"/>
    </xf>
    <xf numFmtId="190" fontId="18" fillId="0" borderId="0" xfId="0" applyNumberFormat="1" applyFont="1" applyFill="1" applyBorder="1" applyAlignment="1">
      <alignment wrapText="1"/>
    </xf>
    <xf numFmtId="0" fontId="16" fillId="0" borderId="0" xfId="0" applyFont="1" applyFill="1" applyBorder="1" applyAlignment="1">
      <alignment/>
    </xf>
    <xf numFmtId="0" fontId="3" fillId="0" borderId="0" xfId="0" applyFont="1" applyBorder="1" applyAlignment="1">
      <alignment vertical="center" wrapText="1"/>
    </xf>
    <xf numFmtId="0" fontId="3" fillId="0" borderId="0" xfId="0" applyFont="1" applyFill="1" applyBorder="1" applyAlignment="1">
      <alignment vertical="center" wrapText="1"/>
    </xf>
    <xf numFmtId="1"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2" borderId="0" xfId="0" applyFont="1" applyFill="1" applyBorder="1" applyAlignment="1">
      <alignment wrapText="1"/>
    </xf>
    <xf numFmtId="49" fontId="3" fillId="8" borderId="0" xfId="0" applyNumberFormat="1" applyFont="1" applyFill="1" applyBorder="1" applyAlignment="1">
      <alignment horizontal="center"/>
    </xf>
    <xf numFmtId="49" fontId="3" fillId="8" borderId="0" xfId="0" applyNumberFormat="1" applyFont="1" applyFill="1" applyBorder="1" applyAlignment="1">
      <alignment horizontal="center" wrapText="1"/>
    </xf>
    <xf numFmtId="0" fontId="3" fillId="0" borderId="0" xfId="0" applyFont="1" applyFill="1" applyBorder="1" applyAlignment="1">
      <alignment wrapText="1"/>
    </xf>
    <xf numFmtId="190" fontId="15" fillId="0" borderId="0" xfId="0" applyNumberFormat="1" applyFont="1" applyFill="1" applyBorder="1" applyAlignment="1">
      <alignment wrapText="1"/>
    </xf>
    <xf numFmtId="49" fontId="3" fillId="2" borderId="0" xfId="0" applyNumberFormat="1" applyFont="1" applyFill="1" applyBorder="1" applyAlignment="1">
      <alignment horizontal="center"/>
    </xf>
    <xf numFmtId="49" fontId="3" fillId="2" borderId="0" xfId="0" applyNumberFormat="1" applyFont="1" applyFill="1" applyBorder="1" applyAlignment="1">
      <alignment horizontal="center" wrapText="1"/>
    </xf>
    <xf numFmtId="190" fontId="4" fillId="0" borderId="0" xfId="0" applyNumberFormat="1" applyFont="1" applyFill="1" applyBorder="1" applyAlignment="1">
      <alignment wrapText="1"/>
    </xf>
    <xf numFmtId="190" fontId="11" fillId="0" borderId="0" xfId="0" applyNumberFormat="1" applyFont="1" applyFill="1" applyBorder="1" applyAlignment="1">
      <alignment wrapText="1"/>
    </xf>
    <xf numFmtId="49" fontId="3" fillId="17" borderId="0" xfId="0" applyNumberFormat="1" applyFont="1" applyFill="1" applyBorder="1" applyAlignment="1">
      <alignment horizontal="center"/>
    </xf>
    <xf numFmtId="49" fontId="3" fillId="17" borderId="0" xfId="0" applyNumberFormat="1" applyFont="1" applyFill="1" applyBorder="1" applyAlignment="1">
      <alignment horizontal="center" wrapText="1"/>
    </xf>
    <xf numFmtId="190" fontId="3" fillId="17" borderId="0" xfId="0" applyNumberFormat="1" applyFont="1" applyFill="1" applyBorder="1" applyAlignment="1">
      <alignment wrapText="1"/>
    </xf>
    <xf numFmtId="0" fontId="19" fillId="8" borderId="0" xfId="0" applyFont="1" applyFill="1" applyBorder="1" applyAlignment="1">
      <alignment wrapText="1"/>
    </xf>
    <xf numFmtId="190" fontId="19" fillId="8" borderId="0" xfId="0" applyNumberFormat="1" applyFont="1" applyFill="1" applyBorder="1" applyAlignment="1">
      <alignment wrapText="1"/>
    </xf>
    <xf numFmtId="190" fontId="3" fillId="8" borderId="0" xfId="0" applyNumberFormat="1" applyFont="1" applyFill="1" applyBorder="1" applyAlignment="1">
      <alignment/>
    </xf>
    <xf numFmtId="0" fontId="3" fillId="8" borderId="0" xfId="0" applyFont="1" applyFill="1" applyBorder="1" applyAlignment="1">
      <alignment/>
    </xf>
    <xf numFmtId="49" fontId="19" fillId="17" borderId="0" xfId="0" applyNumberFormat="1" applyFont="1" applyFill="1" applyBorder="1" applyAlignment="1">
      <alignment horizontal="center"/>
    </xf>
    <xf numFmtId="0" fontId="19" fillId="17" borderId="0" xfId="0" applyFont="1" applyFill="1" applyBorder="1" applyAlignment="1">
      <alignment horizontal="left" wrapText="1"/>
    </xf>
    <xf numFmtId="190" fontId="3" fillId="17" borderId="0" xfId="0" applyNumberFormat="1" applyFont="1" applyFill="1" applyBorder="1" applyAlignment="1">
      <alignment/>
    </xf>
    <xf numFmtId="0" fontId="3" fillId="17" borderId="0" xfId="0" applyFont="1" applyFill="1" applyBorder="1" applyAlignment="1">
      <alignment/>
    </xf>
    <xf numFmtId="49" fontId="19" fillId="17" borderId="0" xfId="0" applyNumberFormat="1" applyFont="1" applyFill="1" applyBorder="1" applyAlignment="1">
      <alignment horizontal="center" wrapText="1"/>
    </xf>
    <xf numFmtId="0" fontId="19" fillId="17" borderId="0" xfId="0" applyFont="1" applyFill="1" applyBorder="1" applyAlignment="1">
      <alignment horizontal="center" wrapText="1"/>
    </xf>
    <xf numFmtId="49" fontId="19" fillId="0" borderId="0" xfId="0" applyNumberFormat="1" applyFont="1" applyFill="1" applyBorder="1" applyAlignment="1">
      <alignment horizontal="center" wrapText="1"/>
    </xf>
    <xf numFmtId="1" fontId="19" fillId="8" borderId="0" xfId="0" applyNumberFormat="1" applyFont="1" applyFill="1" applyBorder="1" applyAlignment="1">
      <alignment horizontal="left" wrapText="1"/>
    </xf>
    <xf numFmtId="180" fontId="3" fillId="17" borderId="0" xfId="0" applyNumberFormat="1" applyFont="1" applyFill="1" applyBorder="1" applyAlignment="1">
      <alignment wrapText="1"/>
    </xf>
    <xf numFmtId="49" fontId="16" fillId="0" borderId="0" xfId="0" applyNumberFormat="1" applyFont="1" applyFill="1" applyBorder="1" applyAlignment="1">
      <alignment/>
    </xf>
    <xf numFmtId="49" fontId="16" fillId="0" borderId="0" xfId="0" applyNumberFormat="1" applyFont="1" applyFill="1" applyBorder="1" applyAlignment="1">
      <alignment wrapText="1"/>
    </xf>
    <xf numFmtId="0" fontId="16" fillId="2" borderId="0" xfId="0" applyFont="1" applyFill="1" applyBorder="1" applyAlignment="1">
      <alignment wrapText="1"/>
    </xf>
    <xf numFmtId="190" fontId="16" fillId="0" borderId="0" xfId="0" applyNumberFormat="1" applyFont="1" applyFill="1" applyBorder="1" applyAlignment="1">
      <alignment horizontal="right" wrapText="1"/>
    </xf>
    <xf numFmtId="49" fontId="16" fillId="2" borderId="0" xfId="0" applyNumberFormat="1" applyFont="1" applyFill="1" applyBorder="1" applyAlignment="1">
      <alignment horizontal="center"/>
    </xf>
    <xf numFmtId="49" fontId="16" fillId="2" borderId="0" xfId="0" applyNumberFormat="1" applyFont="1" applyFill="1" applyBorder="1" applyAlignment="1">
      <alignment horizontal="center" wrapText="1"/>
    </xf>
    <xf numFmtId="0" fontId="16" fillId="2" borderId="0" xfId="0" applyFont="1" applyFill="1" applyBorder="1" applyAlignment="1">
      <alignment horizontal="left" wrapText="1"/>
    </xf>
    <xf numFmtId="0" fontId="16" fillId="0" borderId="0" xfId="0" applyFont="1" applyFill="1" applyBorder="1" applyAlignment="1">
      <alignment horizontal="left" wrapText="1"/>
    </xf>
    <xf numFmtId="0" fontId="18" fillId="0" borderId="0" xfId="0" applyFont="1" applyFill="1" applyBorder="1" applyAlignment="1">
      <alignment/>
    </xf>
    <xf numFmtId="49" fontId="20" fillId="0" borderId="0" xfId="0" applyNumberFormat="1" applyFont="1" applyFill="1" applyBorder="1" applyAlignment="1">
      <alignment horizontal="center"/>
    </xf>
    <xf numFmtId="190" fontId="18" fillId="0" borderId="0" xfId="0" applyNumberFormat="1" applyFont="1" applyFill="1" applyBorder="1" applyAlignment="1">
      <alignment wrapText="1"/>
    </xf>
    <xf numFmtId="0" fontId="19" fillId="0" borderId="0" xfId="0" applyFont="1" applyFill="1" applyBorder="1" applyAlignment="1">
      <alignment wrapText="1"/>
    </xf>
    <xf numFmtId="49" fontId="3" fillId="3" borderId="0" xfId="0" applyNumberFormat="1" applyFont="1" applyFill="1" applyBorder="1" applyAlignment="1">
      <alignment horizontal="center"/>
    </xf>
    <xf numFmtId="49" fontId="3" fillId="3" borderId="0" xfId="0" applyNumberFormat="1" applyFont="1" applyFill="1" applyBorder="1" applyAlignment="1">
      <alignment horizontal="center" wrapText="1"/>
    </xf>
    <xf numFmtId="0" fontId="3" fillId="3" borderId="0" xfId="0" applyFont="1" applyFill="1" applyBorder="1" applyAlignment="1">
      <alignment wrapText="1"/>
    </xf>
    <xf numFmtId="190" fontId="3" fillId="3" borderId="0" xfId="0" applyNumberFormat="1" applyFont="1" applyFill="1" applyBorder="1" applyAlignment="1">
      <alignment wrapText="1"/>
    </xf>
    <xf numFmtId="0" fontId="3" fillId="3" borderId="0" xfId="0" applyFont="1" applyFill="1" applyBorder="1" applyAlignment="1">
      <alignment/>
    </xf>
    <xf numFmtId="0" fontId="3" fillId="3" borderId="0" xfId="0" applyFont="1" applyFill="1" applyBorder="1" applyAlignment="1">
      <alignment horizontal="left" wrapText="1"/>
    </xf>
    <xf numFmtId="190" fontId="0" fillId="3" borderId="0" xfId="0" applyNumberFormat="1" applyFont="1" applyFill="1" applyBorder="1" applyAlignment="1">
      <alignment wrapText="1"/>
    </xf>
    <xf numFmtId="0" fontId="0" fillId="3" borderId="0" xfId="0" applyFont="1" applyFill="1" applyBorder="1" applyAlignment="1">
      <alignment/>
    </xf>
    <xf numFmtId="190" fontId="16" fillId="0" borderId="0" xfId="0" applyNumberFormat="1" applyFont="1" applyFill="1" applyBorder="1" applyAlignment="1" applyProtection="1">
      <alignment/>
      <protection locked="0"/>
    </xf>
    <xf numFmtId="190" fontId="12" fillId="0" borderId="0" xfId="0" applyNumberFormat="1" applyFont="1" applyFill="1" applyBorder="1" applyAlignment="1">
      <alignment wrapText="1"/>
    </xf>
    <xf numFmtId="190" fontId="21" fillId="0" borderId="0" xfId="0" applyNumberFormat="1" applyFont="1" applyFill="1" applyBorder="1" applyAlignment="1">
      <alignment/>
    </xf>
    <xf numFmtId="190" fontId="3" fillId="3" borderId="0" xfId="0" applyNumberFormat="1" applyFont="1" applyFill="1" applyBorder="1" applyAlignment="1" applyProtection="1">
      <alignment/>
      <protection locked="0"/>
    </xf>
    <xf numFmtId="190" fontId="8" fillId="3" borderId="0" xfId="0" applyNumberFormat="1" applyFont="1" applyFill="1" applyBorder="1" applyAlignment="1">
      <alignment wrapText="1"/>
    </xf>
    <xf numFmtId="190" fontId="9" fillId="3" borderId="0" xfId="0" applyNumberFormat="1" applyFont="1" applyFill="1" applyBorder="1" applyAlignment="1">
      <alignment/>
    </xf>
    <xf numFmtId="0" fontId="8" fillId="3" borderId="0" xfId="0" applyFont="1" applyFill="1" applyBorder="1" applyAlignment="1">
      <alignment/>
    </xf>
    <xf numFmtId="0" fontId="19" fillId="0" borderId="0" xfId="0" applyFont="1" applyFill="1" applyBorder="1" applyAlignment="1">
      <alignment/>
    </xf>
    <xf numFmtId="49" fontId="16" fillId="3" borderId="0" xfId="0" applyNumberFormat="1" applyFont="1" applyFill="1" applyBorder="1" applyAlignment="1">
      <alignment horizontal="center"/>
    </xf>
    <xf numFmtId="49" fontId="16" fillId="3" borderId="0" xfId="0" applyNumberFormat="1" applyFont="1" applyFill="1" applyBorder="1" applyAlignment="1">
      <alignment horizontal="center" wrapText="1"/>
    </xf>
    <xf numFmtId="190" fontId="16" fillId="3" borderId="0" xfId="0" applyNumberFormat="1" applyFont="1" applyFill="1" applyBorder="1" applyAlignment="1">
      <alignment wrapText="1"/>
    </xf>
    <xf numFmtId="0" fontId="16" fillId="3" borderId="0" xfId="0" applyFont="1" applyFill="1" applyBorder="1" applyAlignment="1">
      <alignment/>
    </xf>
    <xf numFmtId="189" fontId="16" fillId="0" borderId="0" xfId="0" applyNumberFormat="1" applyFont="1" applyFill="1" applyBorder="1" applyAlignment="1">
      <alignment/>
    </xf>
    <xf numFmtId="1" fontId="3" fillId="3" borderId="0" xfId="0" applyNumberFormat="1" applyFont="1" applyFill="1" applyBorder="1" applyAlignment="1">
      <alignment horizontal="left" wrapText="1"/>
    </xf>
    <xf numFmtId="190" fontId="3" fillId="3" borderId="0" xfId="0" applyNumberFormat="1" applyFont="1" applyFill="1" applyBorder="1" applyAlignment="1">
      <alignment/>
    </xf>
    <xf numFmtId="190" fontId="8" fillId="3" borderId="0" xfId="0" applyNumberFormat="1" applyFont="1" applyFill="1" applyBorder="1" applyAlignment="1">
      <alignment/>
    </xf>
    <xf numFmtId="190" fontId="16" fillId="3" borderId="0" xfId="0" applyNumberFormat="1" applyFont="1" applyFill="1" applyBorder="1" applyAlignment="1">
      <alignment/>
    </xf>
    <xf numFmtId="49" fontId="19" fillId="8" borderId="0" xfId="0" applyNumberFormat="1" applyFont="1" applyFill="1" applyBorder="1" applyAlignment="1">
      <alignment horizontal="center"/>
    </xf>
    <xf numFmtId="49" fontId="19" fillId="8" borderId="0" xfId="0" applyNumberFormat="1" applyFont="1" applyFill="1" applyBorder="1" applyAlignment="1">
      <alignment horizontal="center" wrapText="1"/>
    </xf>
    <xf numFmtId="0" fontId="19" fillId="8" borderId="0" xfId="0" applyFont="1" applyFill="1" applyBorder="1" applyAlignment="1">
      <alignment/>
    </xf>
    <xf numFmtId="190" fontId="19" fillId="8" borderId="0" xfId="0" applyNumberFormat="1" applyFont="1" applyFill="1" applyBorder="1" applyAlignment="1">
      <alignment/>
    </xf>
    <xf numFmtId="1" fontId="3" fillId="3" borderId="0" xfId="0" applyNumberFormat="1" applyFont="1" applyFill="1" applyBorder="1" applyAlignment="1">
      <alignment wrapText="1"/>
    </xf>
    <xf numFmtId="0" fontId="7" fillId="3" borderId="0" xfId="0" applyFont="1" applyFill="1" applyBorder="1" applyAlignment="1">
      <alignment/>
    </xf>
    <xf numFmtId="190" fontId="7" fillId="3" borderId="0" xfId="0" applyNumberFormat="1" applyFont="1" applyFill="1" applyBorder="1" applyAlignment="1">
      <alignment/>
    </xf>
    <xf numFmtId="0" fontId="16" fillId="0" borderId="0" xfId="0" applyFont="1" applyBorder="1" applyAlignment="1">
      <alignment wrapText="1"/>
    </xf>
    <xf numFmtId="0" fontId="3" fillId="3" borderId="0" xfId="0" applyFont="1" applyFill="1" applyBorder="1" applyAlignment="1">
      <alignment vertical="center" wrapText="1"/>
    </xf>
    <xf numFmtId="1" fontId="16" fillId="0" borderId="0" xfId="0" applyNumberFormat="1" applyFont="1" applyFill="1" applyBorder="1" applyAlignment="1">
      <alignment horizontal="left" wrapText="1"/>
    </xf>
    <xf numFmtId="190" fontId="19" fillId="0" borderId="0" xfId="0" applyNumberFormat="1" applyFont="1" applyFill="1" applyBorder="1" applyAlignment="1">
      <alignment/>
    </xf>
    <xf numFmtId="0" fontId="19" fillId="8" borderId="0" xfId="0" applyFont="1" applyFill="1" applyBorder="1" applyAlignment="1">
      <alignment horizontal="left" wrapText="1"/>
    </xf>
    <xf numFmtId="0" fontId="19" fillId="17" borderId="0" xfId="0" applyFont="1" applyFill="1" applyBorder="1" applyAlignment="1">
      <alignment wrapText="1"/>
    </xf>
    <xf numFmtId="190" fontId="19" fillId="17" borderId="0" xfId="0" applyNumberFormat="1" applyFont="1" applyFill="1" applyBorder="1" applyAlignment="1">
      <alignment wrapText="1"/>
    </xf>
    <xf numFmtId="190" fontId="19" fillId="17" borderId="0" xfId="0" applyNumberFormat="1" applyFont="1" applyFill="1" applyBorder="1" applyAlignment="1">
      <alignment/>
    </xf>
    <xf numFmtId="0" fontId="19" fillId="17" borderId="0" xfId="0" applyFont="1" applyFill="1" applyBorder="1" applyAlignment="1">
      <alignment/>
    </xf>
    <xf numFmtId="1" fontId="19" fillId="8" borderId="0" xfId="0" applyNumberFormat="1" applyFont="1" applyFill="1" applyBorder="1" applyAlignment="1">
      <alignment wrapText="1"/>
    </xf>
    <xf numFmtId="0" fontId="22" fillId="8" borderId="0" xfId="0" applyFont="1" applyFill="1" applyBorder="1" applyAlignment="1">
      <alignment/>
    </xf>
    <xf numFmtId="190" fontId="22" fillId="8" borderId="0" xfId="0" applyNumberFormat="1" applyFont="1" applyFill="1" applyBorder="1" applyAlignment="1">
      <alignment/>
    </xf>
    <xf numFmtId="190" fontId="16" fillId="0" borderId="0" xfId="0" applyNumberFormat="1" applyFont="1" applyFill="1" applyBorder="1" applyAlignment="1">
      <alignment/>
    </xf>
    <xf numFmtId="190" fontId="20" fillId="0" borderId="0" xfId="0" applyNumberFormat="1" applyFont="1" applyFill="1" applyBorder="1" applyAlignment="1">
      <alignment wrapText="1"/>
    </xf>
    <xf numFmtId="1" fontId="16" fillId="0" borderId="0" xfId="0" applyNumberFormat="1" applyFont="1" applyFill="1" applyBorder="1" applyAlignment="1">
      <alignment wrapText="1"/>
    </xf>
    <xf numFmtId="190" fontId="19" fillId="8" borderId="0" xfId="0" applyNumberFormat="1" applyFont="1" applyFill="1" applyBorder="1" applyAlignment="1">
      <alignment horizontal="center" wrapText="1"/>
    </xf>
    <xf numFmtId="0" fontId="16" fillId="3" borderId="0" xfId="0" applyFont="1" applyFill="1" applyBorder="1" applyAlignment="1">
      <alignment wrapText="1"/>
    </xf>
    <xf numFmtId="190" fontId="18" fillId="3" borderId="0" xfId="0" applyNumberFormat="1" applyFont="1" applyFill="1" applyBorder="1" applyAlignment="1">
      <alignment wrapText="1"/>
    </xf>
    <xf numFmtId="0" fontId="9" fillId="3" borderId="0" xfId="0" applyFont="1" applyFill="1" applyBorder="1" applyAlignment="1">
      <alignment wrapText="1"/>
    </xf>
    <xf numFmtId="190" fontId="3" fillId="3" borderId="0" xfId="0" applyNumberFormat="1" applyFont="1" applyFill="1" applyBorder="1" applyAlignment="1">
      <alignment horizontal="center" wrapText="1"/>
    </xf>
    <xf numFmtId="0" fontId="16" fillId="0" borderId="0" xfId="0" applyFont="1" applyFill="1" applyBorder="1" applyAlignment="1">
      <alignment horizontal="center"/>
    </xf>
    <xf numFmtId="190" fontId="21" fillId="0" borderId="0" xfId="0" applyNumberFormat="1" applyFont="1" applyFill="1" applyBorder="1" applyAlignment="1" applyProtection="1">
      <alignment/>
      <protection locked="0"/>
    </xf>
    <xf numFmtId="190" fontId="3" fillId="0" borderId="0" xfId="0" applyNumberFormat="1" applyFont="1" applyFill="1" applyAlignment="1">
      <alignment horizontal="left" wrapText="1"/>
    </xf>
    <xf numFmtId="190" fontId="26" fillId="0" borderId="0" xfId="0" applyNumberFormat="1" applyFont="1" applyFill="1" applyAlignment="1">
      <alignment wrapText="1"/>
    </xf>
    <xf numFmtId="0" fontId="16" fillId="0" borderId="0" xfId="0" applyFont="1" applyFill="1" applyAlignment="1">
      <alignment wrapText="1"/>
    </xf>
    <xf numFmtId="0" fontId="7" fillId="0" borderId="0" xfId="0" applyFont="1" applyFill="1" applyBorder="1" applyAlignment="1">
      <alignment/>
    </xf>
    <xf numFmtId="190" fontId="17" fillId="0" borderId="0" xfId="0" applyNumberFormat="1" applyFont="1" applyFill="1" applyBorder="1" applyAlignment="1">
      <alignment wrapText="1"/>
    </xf>
    <xf numFmtId="190" fontId="7" fillId="0" borderId="0" xfId="0" applyNumberFormat="1" applyFont="1" applyFill="1" applyBorder="1" applyAlignment="1">
      <alignment/>
    </xf>
    <xf numFmtId="2" fontId="16" fillId="0" borderId="0" xfId="0" applyNumberFormat="1" applyFont="1" applyFill="1" applyAlignment="1">
      <alignment wrapText="1"/>
    </xf>
    <xf numFmtId="49" fontId="42" fillId="0" borderId="10" xfId="0" applyNumberFormat="1" applyFont="1" applyBorder="1" applyAlignment="1" applyProtection="1">
      <alignment horizontal="center" vertical="center" wrapText="1"/>
      <protection locked="0"/>
    </xf>
    <xf numFmtId="0" fontId="5" fillId="0" borderId="10" xfId="0" applyFont="1" applyBorder="1" applyAlignment="1">
      <alignment horizontal="center"/>
    </xf>
    <xf numFmtId="0" fontId="42" fillId="0" borderId="10" xfId="0" applyFont="1" applyBorder="1" applyAlignment="1" applyProtection="1">
      <alignment horizontal="center"/>
      <protection locked="0"/>
    </xf>
    <xf numFmtId="49" fontId="42" fillId="0" borderId="10" xfId="0" applyNumberFormat="1" applyFont="1" applyBorder="1" applyAlignment="1" applyProtection="1">
      <alignment horizontal="center" vertical="center" wrapText="1"/>
      <protection locked="0"/>
    </xf>
    <xf numFmtId="190" fontId="6" fillId="0" borderId="0" xfId="0" applyNumberFormat="1" applyFont="1" applyFill="1" applyAlignment="1">
      <alignment horizontal="center" wrapText="1"/>
    </xf>
    <xf numFmtId="190" fontId="16" fillId="0" borderId="0" xfId="0" applyNumberFormat="1" applyFont="1" applyFill="1" applyBorder="1" applyAlignment="1">
      <alignment horizontal="righ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6" fillId="0" borderId="0" xfId="0" applyFont="1" applyFill="1" applyAlignment="1">
      <alignment horizontal="left" wrapText="1"/>
    </xf>
    <xf numFmtId="49" fontId="6" fillId="0" borderId="0" xfId="0" applyNumberFormat="1"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190" fontId="18" fillId="0" borderId="0"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06"/>
  <sheetViews>
    <sheetView tabSelected="1" view="pageBreakPreview" zoomScale="50" zoomScaleNormal="50" zoomScaleSheetLayoutView="50" zoomScalePageLayoutView="0" workbookViewId="0" topLeftCell="A178">
      <selection activeCell="G191" sqref="G191"/>
    </sheetView>
  </sheetViews>
  <sheetFormatPr defaultColWidth="9.00390625" defaultRowHeight="12.75"/>
  <cols>
    <col min="1" max="2" width="9.125" style="4" customWidth="1"/>
    <col min="3" max="3" width="16.00390625" style="45" customWidth="1"/>
    <col min="4" max="4" width="16.25390625" style="1" customWidth="1"/>
    <col min="5" max="5" width="66.75390625" style="2" customWidth="1"/>
    <col min="6" max="6" width="22.25390625" style="2" customWidth="1"/>
    <col min="7" max="7" width="18.375" style="2" customWidth="1"/>
    <col min="8" max="8" width="17.375" style="2" customWidth="1"/>
    <col min="9" max="9" width="19.125" style="2" customWidth="1"/>
    <col min="10" max="10" width="17.75390625" style="26" customWidth="1"/>
    <col min="11" max="11" width="15.75390625" style="2" customWidth="1"/>
    <col min="12" max="12" width="15.375" style="2" customWidth="1"/>
    <col min="13" max="13" width="17.375" style="2" customWidth="1"/>
    <col min="14" max="14" width="19.375" style="2" customWidth="1"/>
    <col min="15" max="15" width="16.25390625" style="2" customWidth="1"/>
    <col min="16" max="16" width="18.75390625" style="42" customWidth="1"/>
    <col min="17" max="17" width="19.875" style="4" customWidth="1"/>
    <col min="18" max="18" width="16.75390625" style="4" bestFit="1" customWidth="1"/>
    <col min="19" max="16384" width="9.125" style="4" customWidth="1"/>
  </cols>
  <sheetData>
    <row r="1" spans="3:16" s="13" customFormat="1" ht="26.25">
      <c r="C1" s="45"/>
      <c r="D1" s="1"/>
      <c r="E1" s="12"/>
      <c r="F1" s="12"/>
      <c r="G1" s="12"/>
      <c r="H1" s="12"/>
      <c r="I1" s="12"/>
      <c r="J1" s="26"/>
      <c r="K1" s="12"/>
      <c r="L1" s="12"/>
      <c r="M1" s="180" t="s">
        <v>386</v>
      </c>
      <c r="N1" s="180"/>
      <c r="O1" s="180"/>
      <c r="P1" s="27"/>
    </row>
    <row r="2" spans="3:16" s="13" customFormat="1" ht="21.75" customHeight="1">
      <c r="C2" s="45"/>
      <c r="D2" s="1"/>
      <c r="E2" s="12"/>
      <c r="F2" s="12"/>
      <c r="G2" s="12"/>
      <c r="H2" s="12"/>
      <c r="I2" s="12"/>
      <c r="J2" s="26"/>
      <c r="K2" s="12"/>
      <c r="L2" s="12"/>
      <c r="M2" s="14" t="s">
        <v>85</v>
      </c>
      <c r="N2" s="14"/>
      <c r="O2" s="14"/>
      <c r="P2" s="28"/>
    </row>
    <row r="3" spans="3:16" s="13" customFormat="1" ht="23.25" customHeight="1">
      <c r="C3" s="45"/>
      <c r="D3" s="1"/>
      <c r="E3" s="12"/>
      <c r="F3" s="12"/>
      <c r="G3" s="12"/>
      <c r="H3" s="12"/>
      <c r="I3" s="12"/>
      <c r="J3" s="26"/>
      <c r="K3" s="12"/>
      <c r="L3" s="12"/>
      <c r="M3" s="14" t="s">
        <v>204</v>
      </c>
      <c r="N3" s="14"/>
      <c r="O3" s="14"/>
      <c r="P3" s="27"/>
    </row>
    <row r="4" spans="3:16" s="13" customFormat="1" ht="36" customHeight="1">
      <c r="C4" s="45"/>
      <c r="D4" s="181" t="s">
        <v>203</v>
      </c>
      <c r="E4" s="181"/>
      <c r="F4" s="181"/>
      <c r="G4" s="181"/>
      <c r="H4" s="181"/>
      <c r="I4" s="181"/>
      <c r="J4" s="182"/>
      <c r="K4" s="181"/>
      <c r="L4" s="181"/>
      <c r="M4" s="181"/>
      <c r="N4" s="181"/>
      <c r="O4" s="181"/>
      <c r="P4" s="181"/>
    </row>
    <row r="5" spans="3:16" s="13" customFormat="1" ht="24" customHeight="1">
      <c r="C5" s="45"/>
      <c r="D5" s="181" t="s">
        <v>473</v>
      </c>
      <c r="E5" s="181"/>
      <c r="F5" s="181"/>
      <c r="G5" s="181"/>
      <c r="H5" s="181"/>
      <c r="I5" s="181"/>
      <c r="J5" s="182"/>
      <c r="K5" s="181"/>
      <c r="L5" s="181"/>
      <c r="M5" s="181"/>
      <c r="N5" s="181"/>
      <c r="O5" s="181"/>
      <c r="P5" s="181"/>
    </row>
    <row r="6" spans="14:16" ht="18.75">
      <c r="N6" s="183" t="s">
        <v>441</v>
      </c>
      <c r="O6" s="183"/>
      <c r="P6" s="183"/>
    </row>
    <row r="7" spans="3:16" s="16" customFormat="1" ht="24.75" customHeight="1">
      <c r="C7" s="177" t="s">
        <v>239</v>
      </c>
      <c r="D7" s="177" t="s">
        <v>238</v>
      </c>
      <c r="E7" s="177" t="s">
        <v>235</v>
      </c>
      <c r="F7" s="179" t="s">
        <v>403</v>
      </c>
      <c r="G7" s="178"/>
      <c r="H7" s="178"/>
      <c r="I7" s="179" t="s">
        <v>443</v>
      </c>
      <c r="J7" s="179"/>
      <c r="K7" s="179"/>
      <c r="L7" s="179"/>
      <c r="M7" s="179"/>
      <c r="N7" s="179"/>
      <c r="O7" s="179"/>
      <c r="P7" s="176" t="s">
        <v>416</v>
      </c>
    </row>
    <row r="8" spans="3:16" s="16" customFormat="1" ht="21.75" customHeight="1">
      <c r="C8" s="177"/>
      <c r="D8" s="177"/>
      <c r="E8" s="178"/>
      <c r="F8" s="173" t="s">
        <v>415</v>
      </c>
      <c r="G8" s="173" t="s">
        <v>404</v>
      </c>
      <c r="H8" s="173"/>
      <c r="I8" s="173" t="s">
        <v>415</v>
      </c>
      <c r="J8" s="173" t="s">
        <v>236</v>
      </c>
      <c r="K8" s="173" t="s">
        <v>404</v>
      </c>
      <c r="L8" s="173"/>
      <c r="M8" s="173" t="s">
        <v>410</v>
      </c>
      <c r="N8" s="173" t="s">
        <v>404</v>
      </c>
      <c r="O8" s="173"/>
      <c r="P8" s="176"/>
    </row>
    <row r="9" spans="3:16" s="16" customFormat="1" ht="32.25" customHeight="1">
      <c r="C9" s="177"/>
      <c r="D9" s="177"/>
      <c r="E9" s="178"/>
      <c r="F9" s="173"/>
      <c r="G9" s="173" t="s">
        <v>411</v>
      </c>
      <c r="H9" s="173" t="s">
        <v>412</v>
      </c>
      <c r="I9" s="173"/>
      <c r="J9" s="173"/>
      <c r="K9" s="173" t="s">
        <v>411</v>
      </c>
      <c r="L9" s="173" t="s">
        <v>412</v>
      </c>
      <c r="M9" s="173"/>
      <c r="N9" s="173" t="s">
        <v>491</v>
      </c>
      <c r="O9" s="170" t="s">
        <v>404</v>
      </c>
      <c r="P9" s="176"/>
    </row>
    <row r="10" spans="3:16" s="16" customFormat="1" ht="272.25" customHeight="1">
      <c r="C10" s="177"/>
      <c r="D10" s="177"/>
      <c r="E10" s="178"/>
      <c r="F10" s="173"/>
      <c r="G10" s="173"/>
      <c r="H10" s="173"/>
      <c r="I10" s="173"/>
      <c r="J10" s="173"/>
      <c r="K10" s="173"/>
      <c r="L10" s="173"/>
      <c r="M10" s="173"/>
      <c r="N10" s="173"/>
      <c r="O10" s="170" t="s">
        <v>492</v>
      </c>
      <c r="P10" s="176"/>
    </row>
    <row r="11" spans="3:16" s="16" customFormat="1" ht="17.25" customHeight="1">
      <c r="C11" s="171">
        <v>1</v>
      </c>
      <c r="D11" s="171">
        <v>2</v>
      </c>
      <c r="E11" s="171">
        <v>3</v>
      </c>
      <c r="F11" s="172">
        <v>4</v>
      </c>
      <c r="G11" s="172">
        <v>5</v>
      </c>
      <c r="H11" s="172">
        <v>6</v>
      </c>
      <c r="I11" s="171">
        <v>7</v>
      </c>
      <c r="J11" s="171">
        <v>8</v>
      </c>
      <c r="K11" s="171">
        <v>9</v>
      </c>
      <c r="L11" s="171">
        <v>10</v>
      </c>
      <c r="M11" s="171">
        <v>11</v>
      </c>
      <c r="N11" s="171">
        <v>12</v>
      </c>
      <c r="O11" s="171">
        <v>13</v>
      </c>
      <c r="P11" s="171" t="s">
        <v>237</v>
      </c>
    </row>
    <row r="12" spans="3:17" s="91" customFormat="1" ht="42.75" customHeight="1">
      <c r="C12" s="88" t="s">
        <v>301</v>
      </c>
      <c r="D12" s="82"/>
      <c r="E12" s="89" t="s">
        <v>339</v>
      </c>
      <c r="F12" s="83"/>
      <c r="G12" s="83"/>
      <c r="H12" s="83"/>
      <c r="I12" s="83"/>
      <c r="J12" s="83"/>
      <c r="K12" s="83"/>
      <c r="L12" s="83"/>
      <c r="M12" s="83"/>
      <c r="N12" s="83"/>
      <c r="O12" s="83"/>
      <c r="P12" s="83"/>
      <c r="Q12" s="90"/>
    </row>
    <row r="13" spans="3:17" s="10" customFormat="1" ht="56.25" customHeight="1">
      <c r="C13" s="52" t="s">
        <v>311</v>
      </c>
      <c r="D13" s="7"/>
      <c r="E13" s="53" t="s">
        <v>340</v>
      </c>
      <c r="F13" s="20"/>
      <c r="G13" s="20"/>
      <c r="H13" s="20"/>
      <c r="I13" s="20"/>
      <c r="J13" s="20"/>
      <c r="K13" s="20"/>
      <c r="L13" s="20"/>
      <c r="M13" s="20"/>
      <c r="N13" s="20"/>
      <c r="O13" s="20"/>
      <c r="P13" s="20"/>
      <c r="Q13" s="40"/>
    </row>
    <row r="14" spans="2:16" s="123" customFormat="1" ht="90" customHeight="1">
      <c r="B14" s="123">
        <v>1</v>
      </c>
      <c r="C14" s="109" t="s">
        <v>302</v>
      </c>
      <c r="D14" s="110" t="s">
        <v>417</v>
      </c>
      <c r="E14" s="159" t="s">
        <v>47</v>
      </c>
      <c r="F14" s="112">
        <f>SUM(F15:F16)</f>
        <v>4318.7</v>
      </c>
      <c r="G14" s="112">
        <f aca="true" t="shared" si="0" ref="G14:O14">SUM(G15:G16)</f>
        <v>3016.36</v>
      </c>
      <c r="H14" s="112">
        <f t="shared" si="0"/>
        <v>71.5</v>
      </c>
      <c r="I14" s="120">
        <f>J14+M14</f>
        <v>14.3</v>
      </c>
      <c r="J14" s="112">
        <f t="shared" si="0"/>
        <v>11.8</v>
      </c>
      <c r="K14" s="112">
        <f t="shared" si="0"/>
        <v>0</v>
      </c>
      <c r="L14" s="112">
        <f t="shared" si="0"/>
        <v>0</v>
      </c>
      <c r="M14" s="112">
        <f t="shared" si="0"/>
        <v>2.5</v>
      </c>
      <c r="N14" s="112">
        <f t="shared" si="0"/>
        <v>0</v>
      </c>
      <c r="O14" s="112">
        <f t="shared" si="0"/>
        <v>0</v>
      </c>
      <c r="P14" s="122">
        <f>F14+I14</f>
        <v>4333</v>
      </c>
    </row>
    <row r="15" spans="3:16" s="10" customFormat="1" ht="43.5" customHeight="1">
      <c r="C15" s="54"/>
      <c r="D15" s="7" t="s">
        <v>417</v>
      </c>
      <c r="E15" s="58" t="s">
        <v>405</v>
      </c>
      <c r="F15" s="59">
        <v>4313.7</v>
      </c>
      <c r="G15" s="59">
        <v>3016.36</v>
      </c>
      <c r="H15" s="59">
        <v>71.5</v>
      </c>
      <c r="I15" s="56">
        <f>J15+M15</f>
        <v>14.3</v>
      </c>
      <c r="J15" s="59">
        <v>11.8</v>
      </c>
      <c r="K15" s="59"/>
      <c r="L15" s="59"/>
      <c r="M15" s="59">
        <v>2.5</v>
      </c>
      <c r="N15" s="59"/>
      <c r="O15" s="59"/>
      <c r="P15" s="57">
        <f>F15+I15</f>
        <v>4328</v>
      </c>
    </row>
    <row r="16" spans="3:16" s="10" customFormat="1" ht="66" customHeight="1">
      <c r="C16" s="54"/>
      <c r="D16" s="7" t="s">
        <v>417</v>
      </c>
      <c r="E16" s="60" t="s">
        <v>406</v>
      </c>
      <c r="F16" s="20">
        <v>5</v>
      </c>
      <c r="G16" s="20"/>
      <c r="H16" s="20"/>
      <c r="I16" s="20">
        <f aca="true" t="shared" si="1" ref="I16:I70">J16+M16</f>
        <v>0</v>
      </c>
      <c r="J16" s="61"/>
      <c r="K16" s="20"/>
      <c r="L16" s="20"/>
      <c r="M16" s="20"/>
      <c r="N16" s="20"/>
      <c r="O16" s="20"/>
      <c r="P16" s="20">
        <f aca="true" t="shared" si="2" ref="P16:P41">F16+I16</f>
        <v>5</v>
      </c>
    </row>
    <row r="17" spans="3:16" s="10" customFormat="1" ht="60" customHeight="1" hidden="1">
      <c r="C17" s="54"/>
      <c r="D17" s="7" t="s">
        <v>38</v>
      </c>
      <c r="E17" s="55" t="s">
        <v>60</v>
      </c>
      <c r="F17" s="20"/>
      <c r="G17" s="20"/>
      <c r="H17" s="20"/>
      <c r="I17" s="20">
        <f t="shared" si="1"/>
        <v>0</v>
      </c>
      <c r="J17" s="61"/>
      <c r="K17" s="20"/>
      <c r="L17" s="20"/>
      <c r="M17" s="20"/>
      <c r="N17" s="20"/>
      <c r="O17" s="20"/>
      <c r="P17" s="20">
        <f t="shared" si="2"/>
        <v>0</v>
      </c>
    </row>
    <row r="18" spans="3:16" s="113" customFormat="1" ht="34.5" customHeight="1">
      <c r="C18" s="109" t="s">
        <v>305</v>
      </c>
      <c r="D18" s="110"/>
      <c r="E18" s="114" t="s">
        <v>306</v>
      </c>
      <c r="F18" s="112">
        <f>SUM(F19:F20)</f>
        <v>150</v>
      </c>
      <c r="G18" s="112">
        <f aca="true" t="shared" si="3" ref="G18:O18">G20</f>
        <v>0</v>
      </c>
      <c r="H18" s="112">
        <f t="shared" si="3"/>
        <v>0</v>
      </c>
      <c r="I18" s="112">
        <f t="shared" si="3"/>
        <v>0</v>
      </c>
      <c r="J18" s="112">
        <f t="shared" si="3"/>
        <v>0</v>
      </c>
      <c r="K18" s="112">
        <f t="shared" si="3"/>
        <v>0</v>
      </c>
      <c r="L18" s="112">
        <f t="shared" si="3"/>
        <v>0</v>
      </c>
      <c r="M18" s="112">
        <f t="shared" si="3"/>
        <v>0</v>
      </c>
      <c r="N18" s="112">
        <f t="shared" si="3"/>
        <v>0</v>
      </c>
      <c r="O18" s="112">
        <f t="shared" si="3"/>
        <v>0</v>
      </c>
      <c r="P18" s="112">
        <f t="shared" si="2"/>
        <v>150</v>
      </c>
    </row>
    <row r="19" spans="2:16" s="67" customFormat="1" ht="96" customHeight="1" hidden="1">
      <c r="B19" s="67">
        <v>2</v>
      </c>
      <c r="C19" s="62" t="s">
        <v>494</v>
      </c>
      <c r="D19" s="63" t="s">
        <v>38</v>
      </c>
      <c r="E19" s="104" t="s">
        <v>495</v>
      </c>
      <c r="F19" s="65"/>
      <c r="G19" s="65"/>
      <c r="H19" s="65"/>
      <c r="I19" s="65"/>
      <c r="J19" s="65"/>
      <c r="K19" s="65"/>
      <c r="L19" s="65"/>
      <c r="M19" s="65"/>
      <c r="N19" s="65"/>
      <c r="O19" s="65"/>
      <c r="P19" s="65">
        <f t="shared" si="2"/>
        <v>0</v>
      </c>
    </row>
    <row r="20" spans="2:16" s="67" customFormat="1" ht="116.25" customHeight="1">
      <c r="B20" s="67">
        <v>3</v>
      </c>
      <c r="C20" s="62" t="s">
        <v>303</v>
      </c>
      <c r="D20" s="63" t="s">
        <v>398</v>
      </c>
      <c r="E20" s="64" t="s">
        <v>304</v>
      </c>
      <c r="F20" s="65">
        <v>150</v>
      </c>
      <c r="G20" s="65"/>
      <c r="H20" s="65"/>
      <c r="I20" s="65">
        <f t="shared" si="1"/>
        <v>0</v>
      </c>
      <c r="J20" s="66"/>
      <c r="K20" s="65"/>
      <c r="L20" s="65"/>
      <c r="M20" s="65"/>
      <c r="N20" s="65"/>
      <c r="O20" s="65"/>
      <c r="P20" s="65">
        <f t="shared" si="2"/>
        <v>150</v>
      </c>
    </row>
    <row r="21" spans="2:16" s="10" customFormat="1" ht="94.5" customHeight="1">
      <c r="B21" s="10">
        <v>4</v>
      </c>
      <c r="C21" s="54" t="s">
        <v>88</v>
      </c>
      <c r="D21" s="7" t="s">
        <v>438</v>
      </c>
      <c r="E21" s="68" t="s">
        <v>308</v>
      </c>
      <c r="F21" s="20"/>
      <c r="G21" s="20"/>
      <c r="H21" s="20"/>
      <c r="I21" s="20">
        <f t="shared" si="1"/>
        <v>301</v>
      </c>
      <c r="J21" s="61"/>
      <c r="K21" s="20"/>
      <c r="L21" s="20"/>
      <c r="M21" s="20">
        <v>301</v>
      </c>
      <c r="N21" s="20">
        <v>301</v>
      </c>
      <c r="O21" s="20"/>
      <c r="P21" s="20">
        <f t="shared" si="2"/>
        <v>301</v>
      </c>
    </row>
    <row r="22" spans="3:16" s="29" customFormat="1" ht="180.75" customHeight="1" hidden="1">
      <c r="C22" s="54"/>
      <c r="D22" s="7" t="s">
        <v>438</v>
      </c>
      <c r="E22" s="69" t="s">
        <v>472</v>
      </c>
      <c r="F22" s="19"/>
      <c r="G22" s="19"/>
      <c r="H22" s="19"/>
      <c r="I22" s="56">
        <f t="shared" si="1"/>
        <v>0</v>
      </c>
      <c r="J22" s="19"/>
      <c r="K22" s="19"/>
      <c r="L22" s="19"/>
      <c r="M22" s="20"/>
      <c r="N22" s="20"/>
      <c r="O22" s="19"/>
      <c r="P22" s="57">
        <f t="shared" si="2"/>
        <v>0</v>
      </c>
    </row>
    <row r="23" spans="2:16" s="10" customFormat="1" ht="56.25" customHeight="1" hidden="1">
      <c r="B23" s="10">
        <v>5</v>
      </c>
      <c r="C23" s="54" t="s">
        <v>89</v>
      </c>
      <c r="D23" s="7" t="s">
        <v>28</v>
      </c>
      <c r="E23" s="70" t="s">
        <v>309</v>
      </c>
      <c r="F23" s="20">
        <f>100-10-35-55</f>
        <v>0</v>
      </c>
      <c r="G23" s="20"/>
      <c r="H23" s="20"/>
      <c r="I23" s="20">
        <f t="shared" si="1"/>
        <v>0</v>
      </c>
      <c r="J23" s="61"/>
      <c r="K23" s="20"/>
      <c r="L23" s="20"/>
      <c r="M23" s="20"/>
      <c r="N23" s="20"/>
      <c r="O23" s="20"/>
      <c r="P23" s="20">
        <f t="shared" si="2"/>
        <v>0</v>
      </c>
    </row>
    <row r="24" spans="2:16" s="113" customFormat="1" ht="56.25" customHeight="1">
      <c r="B24" s="113">
        <v>5</v>
      </c>
      <c r="C24" s="109" t="s">
        <v>90</v>
      </c>
      <c r="D24" s="110" t="s">
        <v>466</v>
      </c>
      <c r="E24" s="138" t="s">
        <v>407</v>
      </c>
      <c r="F24" s="112">
        <f>SUM(F25:F26)</f>
        <v>13</v>
      </c>
      <c r="G24" s="112">
        <f aca="true" t="shared" si="4" ref="G24:O24">SUM(G25:G26)</f>
        <v>0</v>
      </c>
      <c r="H24" s="112">
        <f t="shared" si="4"/>
        <v>0</v>
      </c>
      <c r="I24" s="112">
        <f t="shared" si="1"/>
        <v>0</v>
      </c>
      <c r="J24" s="112">
        <f t="shared" si="4"/>
        <v>0</v>
      </c>
      <c r="K24" s="112">
        <f t="shared" si="4"/>
        <v>0</v>
      </c>
      <c r="L24" s="112">
        <f t="shared" si="4"/>
        <v>0</v>
      </c>
      <c r="M24" s="112">
        <f t="shared" si="4"/>
        <v>0</v>
      </c>
      <c r="N24" s="112">
        <f t="shared" si="4"/>
        <v>0</v>
      </c>
      <c r="O24" s="112">
        <f t="shared" si="4"/>
        <v>0</v>
      </c>
      <c r="P24" s="112">
        <f t="shared" si="2"/>
        <v>13</v>
      </c>
    </row>
    <row r="25" spans="3:16" s="10" customFormat="1" ht="73.5" customHeight="1">
      <c r="C25" s="54"/>
      <c r="D25" s="7" t="s">
        <v>466</v>
      </c>
      <c r="E25" s="70" t="s">
        <v>409</v>
      </c>
      <c r="F25" s="20">
        <v>3</v>
      </c>
      <c r="G25" s="20"/>
      <c r="H25" s="20"/>
      <c r="I25" s="20">
        <f t="shared" si="1"/>
        <v>0</v>
      </c>
      <c r="J25" s="61"/>
      <c r="K25" s="20"/>
      <c r="L25" s="20"/>
      <c r="M25" s="20"/>
      <c r="N25" s="20"/>
      <c r="O25" s="20"/>
      <c r="P25" s="20">
        <f t="shared" si="2"/>
        <v>3</v>
      </c>
    </row>
    <row r="26" spans="3:16" s="10" customFormat="1" ht="59.25" customHeight="1">
      <c r="C26" s="54"/>
      <c r="D26" s="7" t="s">
        <v>466</v>
      </c>
      <c r="E26" s="71" t="s">
        <v>408</v>
      </c>
      <c r="F26" s="20">
        <v>10</v>
      </c>
      <c r="G26" s="20"/>
      <c r="H26" s="20"/>
      <c r="I26" s="20">
        <f t="shared" si="1"/>
        <v>0</v>
      </c>
      <c r="J26" s="61"/>
      <c r="K26" s="20"/>
      <c r="L26" s="20"/>
      <c r="M26" s="20"/>
      <c r="N26" s="20"/>
      <c r="O26" s="20"/>
      <c r="P26" s="20">
        <f t="shared" si="2"/>
        <v>10</v>
      </c>
    </row>
    <row r="27" spans="3:16" s="10" customFormat="1" ht="121.5" customHeight="1" hidden="1">
      <c r="C27" s="54"/>
      <c r="D27" s="7" t="s">
        <v>466</v>
      </c>
      <c r="E27" s="71" t="s">
        <v>61</v>
      </c>
      <c r="F27" s="20"/>
      <c r="G27" s="20"/>
      <c r="H27" s="20"/>
      <c r="I27" s="20">
        <f t="shared" si="1"/>
        <v>0</v>
      </c>
      <c r="J27" s="61"/>
      <c r="K27" s="20"/>
      <c r="L27" s="20"/>
      <c r="M27" s="20"/>
      <c r="N27" s="20"/>
      <c r="O27" s="20"/>
      <c r="P27" s="20">
        <f t="shared" si="2"/>
        <v>0</v>
      </c>
    </row>
    <row r="28" spans="3:16" s="10" customFormat="1" ht="177" customHeight="1" hidden="1">
      <c r="C28" s="54"/>
      <c r="D28" s="7" t="s">
        <v>466</v>
      </c>
      <c r="E28" s="71" t="s">
        <v>500</v>
      </c>
      <c r="F28" s="20"/>
      <c r="G28" s="20"/>
      <c r="H28" s="20"/>
      <c r="I28" s="20">
        <f t="shared" si="1"/>
        <v>0</v>
      </c>
      <c r="J28" s="61"/>
      <c r="K28" s="20"/>
      <c r="L28" s="20"/>
      <c r="M28" s="20"/>
      <c r="N28" s="20"/>
      <c r="O28" s="20"/>
      <c r="P28" s="20">
        <f t="shared" si="2"/>
        <v>0</v>
      </c>
    </row>
    <row r="29" spans="2:16" s="10" customFormat="1" ht="82.5" customHeight="1" hidden="1">
      <c r="B29" s="10">
        <v>6</v>
      </c>
      <c r="C29" s="54" t="s">
        <v>91</v>
      </c>
      <c r="D29" s="7" t="s">
        <v>67</v>
      </c>
      <c r="E29" s="71" t="s">
        <v>299</v>
      </c>
      <c r="F29" s="20"/>
      <c r="G29" s="20"/>
      <c r="H29" s="20"/>
      <c r="I29" s="20">
        <f t="shared" si="1"/>
        <v>0</v>
      </c>
      <c r="J29" s="61"/>
      <c r="K29" s="20"/>
      <c r="L29" s="20"/>
      <c r="M29" s="20"/>
      <c r="N29" s="20"/>
      <c r="O29" s="20"/>
      <c r="P29" s="20">
        <f t="shared" si="2"/>
        <v>0</v>
      </c>
    </row>
    <row r="30" spans="3:16" s="10" customFormat="1" ht="35.25" customHeight="1" hidden="1">
      <c r="C30" s="54"/>
      <c r="D30" s="7" t="s">
        <v>466</v>
      </c>
      <c r="E30" s="71" t="s">
        <v>77</v>
      </c>
      <c r="F30" s="20"/>
      <c r="G30" s="20"/>
      <c r="H30" s="20"/>
      <c r="I30" s="20">
        <f t="shared" si="1"/>
        <v>0</v>
      </c>
      <c r="J30" s="61"/>
      <c r="K30" s="20"/>
      <c r="L30" s="20"/>
      <c r="M30" s="20"/>
      <c r="N30" s="20"/>
      <c r="O30" s="20"/>
      <c r="P30" s="20">
        <f t="shared" si="2"/>
        <v>0</v>
      </c>
    </row>
    <row r="31" spans="3:16" s="10" customFormat="1" ht="94.5" customHeight="1" hidden="1">
      <c r="C31" s="54"/>
      <c r="D31" s="7" t="s">
        <v>23</v>
      </c>
      <c r="E31" s="55" t="s">
        <v>5</v>
      </c>
      <c r="F31" s="20"/>
      <c r="G31" s="20"/>
      <c r="H31" s="20"/>
      <c r="I31" s="20">
        <f t="shared" si="1"/>
        <v>0</v>
      </c>
      <c r="J31" s="20"/>
      <c r="K31" s="20"/>
      <c r="L31" s="20"/>
      <c r="M31" s="20"/>
      <c r="N31" s="20"/>
      <c r="O31" s="20"/>
      <c r="P31" s="20">
        <f t="shared" si="2"/>
        <v>0</v>
      </c>
    </row>
    <row r="32" spans="3:16" s="29" customFormat="1" ht="66" customHeight="1" hidden="1">
      <c r="C32" s="54"/>
      <c r="D32" s="7" t="s">
        <v>87</v>
      </c>
      <c r="E32" s="70" t="s">
        <v>387</v>
      </c>
      <c r="F32" s="19"/>
      <c r="G32" s="19"/>
      <c r="H32" s="19"/>
      <c r="I32" s="20">
        <f t="shared" si="1"/>
        <v>0</v>
      </c>
      <c r="J32" s="19"/>
      <c r="K32" s="19"/>
      <c r="L32" s="19"/>
      <c r="M32" s="19"/>
      <c r="N32" s="19"/>
      <c r="O32" s="19"/>
      <c r="P32" s="57">
        <f t="shared" si="2"/>
        <v>0</v>
      </c>
    </row>
    <row r="33" spans="3:16" s="123" customFormat="1" ht="30.75" customHeight="1" hidden="1">
      <c r="C33" s="109" t="s">
        <v>42</v>
      </c>
      <c r="D33" s="110"/>
      <c r="E33" s="138" t="s">
        <v>43</v>
      </c>
      <c r="F33" s="112">
        <f>F34</f>
        <v>0</v>
      </c>
      <c r="G33" s="112">
        <f aca="true" t="shared" si="5" ref="G33:P33">G34</f>
        <v>0</v>
      </c>
      <c r="H33" s="112">
        <f t="shared" si="5"/>
        <v>0</v>
      </c>
      <c r="I33" s="112">
        <f t="shared" si="5"/>
        <v>0</v>
      </c>
      <c r="J33" s="112">
        <f t="shared" si="5"/>
        <v>0</v>
      </c>
      <c r="K33" s="112">
        <f t="shared" si="5"/>
        <v>0</v>
      </c>
      <c r="L33" s="112">
        <f t="shared" si="5"/>
        <v>0</v>
      </c>
      <c r="M33" s="112">
        <f t="shared" si="5"/>
        <v>0</v>
      </c>
      <c r="N33" s="112">
        <f t="shared" si="5"/>
        <v>0</v>
      </c>
      <c r="O33" s="112">
        <f t="shared" si="5"/>
        <v>0</v>
      </c>
      <c r="P33" s="112">
        <f t="shared" si="5"/>
        <v>0</v>
      </c>
    </row>
    <row r="34" spans="2:16" s="30" customFormat="1" ht="66" customHeight="1" hidden="1">
      <c r="B34" s="30">
        <v>7</v>
      </c>
      <c r="C34" s="62" t="s">
        <v>41</v>
      </c>
      <c r="D34" s="63" t="s">
        <v>87</v>
      </c>
      <c r="E34" s="155" t="s">
        <v>388</v>
      </c>
      <c r="F34" s="65"/>
      <c r="G34" s="65"/>
      <c r="H34" s="65"/>
      <c r="I34" s="65">
        <f t="shared" si="1"/>
        <v>0</v>
      </c>
      <c r="J34" s="118"/>
      <c r="K34" s="118"/>
      <c r="L34" s="118"/>
      <c r="M34" s="118"/>
      <c r="N34" s="118"/>
      <c r="O34" s="118"/>
      <c r="P34" s="119">
        <f t="shared" si="2"/>
        <v>0</v>
      </c>
    </row>
    <row r="35" spans="3:16" s="29" customFormat="1" ht="102" customHeight="1" hidden="1">
      <c r="C35" s="54"/>
      <c r="D35" s="7" t="s">
        <v>11</v>
      </c>
      <c r="E35" s="70" t="s">
        <v>40</v>
      </c>
      <c r="F35" s="19"/>
      <c r="G35" s="19"/>
      <c r="H35" s="19"/>
      <c r="I35" s="56">
        <f>J35+M35</f>
        <v>0</v>
      </c>
      <c r="J35" s="19"/>
      <c r="K35" s="19"/>
      <c r="L35" s="19"/>
      <c r="M35" s="19"/>
      <c r="N35" s="19"/>
      <c r="O35" s="19"/>
      <c r="P35" s="57">
        <f t="shared" si="2"/>
        <v>0</v>
      </c>
    </row>
    <row r="36" spans="3:16" s="10" customFormat="1" ht="84.75" customHeight="1" hidden="1">
      <c r="C36" s="54"/>
      <c r="D36" s="7" t="s">
        <v>33</v>
      </c>
      <c r="E36" s="55" t="s">
        <v>503</v>
      </c>
      <c r="F36" s="19"/>
      <c r="G36" s="20"/>
      <c r="H36" s="20"/>
      <c r="I36" s="20">
        <f t="shared" si="1"/>
        <v>0</v>
      </c>
      <c r="J36" s="20"/>
      <c r="K36" s="20"/>
      <c r="L36" s="20"/>
      <c r="M36" s="20"/>
      <c r="N36" s="20"/>
      <c r="O36" s="20"/>
      <c r="P36" s="20">
        <f t="shared" si="2"/>
        <v>0</v>
      </c>
    </row>
    <row r="37" spans="3:16" s="113" customFormat="1" ht="36.75" customHeight="1">
      <c r="C37" s="109" t="s">
        <v>310</v>
      </c>
      <c r="D37" s="110" t="s">
        <v>418</v>
      </c>
      <c r="E37" s="111" t="s">
        <v>170</v>
      </c>
      <c r="F37" s="112">
        <f>F38</f>
        <v>87</v>
      </c>
      <c r="G37" s="112">
        <f aca="true" t="shared" si="6" ref="G37:P37">G38</f>
        <v>0</v>
      </c>
      <c r="H37" s="112">
        <f t="shared" si="6"/>
        <v>0</v>
      </c>
      <c r="I37" s="112">
        <f t="shared" si="6"/>
        <v>0</v>
      </c>
      <c r="J37" s="112">
        <f t="shared" si="6"/>
        <v>0</v>
      </c>
      <c r="K37" s="112">
        <f t="shared" si="6"/>
        <v>0</v>
      </c>
      <c r="L37" s="112">
        <f t="shared" si="6"/>
        <v>0</v>
      </c>
      <c r="M37" s="112">
        <f t="shared" si="6"/>
        <v>0</v>
      </c>
      <c r="N37" s="112">
        <f t="shared" si="6"/>
        <v>0</v>
      </c>
      <c r="O37" s="112">
        <f t="shared" si="6"/>
        <v>0</v>
      </c>
      <c r="P37" s="112">
        <f t="shared" si="6"/>
        <v>87</v>
      </c>
    </row>
    <row r="38" spans="2:16" s="67" customFormat="1" ht="31.5" customHeight="1">
      <c r="B38" s="67">
        <v>8</v>
      </c>
      <c r="C38" s="62" t="s">
        <v>429</v>
      </c>
      <c r="D38" s="161">
        <v>250404</v>
      </c>
      <c r="E38" s="99" t="s">
        <v>24</v>
      </c>
      <c r="F38" s="65">
        <v>87</v>
      </c>
      <c r="G38" s="65"/>
      <c r="H38" s="65"/>
      <c r="I38" s="65">
        <f t="shared" si="1"/>
        <v>0</v>
      </c>
      <c r="J38" s="66"/>
      <c r="K38" s="65"/>
      <c r="L38" s="65"/>
      <c r="M38" s="65"/>
      <c r="N38" s="65"/>
      <c r="O38" s="65"/>
      <c r="P38" s="65">
        <f t="shared" si="2"/>
        <v>87</v>
      </c>
    </row>
    <row r="39" spans="3:17" s="87" customFormat="1" ht="31.5" customHeight="1">
      <c r="C39" s="73"/>
      <c r="D39" s="74"/>
      <c r="E39" s="84" t="s">
        <v>312</v>
      </c>
      <c r="F39" s="85">
        <f>F14+F18+F21+F23+F24+F29+F33+F37</f>
        <v>4568.7</v>
      </c>
      <c r="G39" s="85">
        <f aca="true" t="shared" si="7" ref="G39:O39">G14+G18+G21+G23+G24+G29+G33+G37</f>
        <v>3016.36</v>
      </c>
      <c r="H39" s="85">
        <f t="shared" si="7"/>
        <v>71.5</v>
      </c>
      <c r="I39" s="85">
        <f t="shared" si="7"/>
        <v>315.3</v>
      </c>
      <c r="J39" s="85">
        <f t="shared" si="7"/>
        <v>11.8</v>
      </c>
      <c r="K39" s="85">
        <f t="shared" si="7"/>
        <v>0</v>
      </c>
      <c r="L39" s="85">
        <f t="shared" si="7"/>
        <v>0</v>
      </c>
      <c r="M39" s="85">
        <f t="shared" si="7"/>
        <v>303.5</v>
      </c>
      <c r="N39" s="85">
        <f t="shared" si="7"/>
        <v>301</v>
      </c>
      <c r="O39" s="85">
        <f t="shared" si="7"/>
        <v>0</v>
      </c>
      <c r="P39" s="85">
        <f>P14+P18+P21+P23+P24+P29+P33+P37</f>
        <v>4884</v>
      </c>
      <c r="Q39" s="86">
        <f>F39+I39</f>
        <v>4884</v>
      </c>
    </row>
    <row r="40" spans="3:17" s="91" customFormat="1" ht="45.75" customHeight="1">
      <c r="C40" s="88" t="s">
        <v>315</v>
      </c>
      <c r="D40" s="92" t="s">
        <v>84</v>
      </c>
      <c r="E40" s="89" t="s">
        <v>346</v>
      </c>
      <c r="F40" s="83"/>
      <c r="G40" s="83"/>
      <c r="H40" s="83"/>
      <c r="I40" s="83"/>
      <c r="J40" s="83"/>
      <c r="K40" s="83"/>
      <c r="L40" s="83"/>
      <c r="M40" s="83"/>
      <c r="N40" s="83"/>
      <c r="O40" s="83"/>
      <c r="P40" s="83"/>
      <c r="Q40" s="90"/>
    </row>
    <row r="41" spans="3:16" s="10" customFormat="1" ht="39.75" customHeight="1" hidden="1">
      <c r="C41" s="52" t="s">
        <v>315</v>
      </c>
      <c r="D41" s="92" t="s">
        <v>84</v>
      </c>
      <c r="E41" s="89" t="s">
        <v>399</v>
      </c>
      <c r="F41" s="20"/>
      <c r="G41" s="20"/>
      <c r="H41" s="20"/>
      <c r="I41" s="20">
        <f t="shared" si="1"/>
        <v>0</v>
      </c>
      <c r="J41" s="20"/>
      <c r="K41" s="20"/>
      <c r="L41" s="20"/>
      <c r="M41" s="20"/>
      <c r="N41" s="20"/>
      <c r="O41" s="20"/>
      <c r="P41" s="20">
        <f t="shared" si="2"/>
        <v>0</v>
      </c>
    </row>
    <row r="42" spans="3:16" s="10" customFormat="1" ht="45.75" customHeight="1">
      <c r="C42" s="52" t="s">
        <v>316</v>
      </c>
      <c r="D42" s="94" t="s">
        <v>84</v>
      </c>
      <c r="E42" s="53" t="s">
        <v>341</v>
      </c>
      <c r="F42" s="20"/>
      <c r="G42" s="20"/>
      <c r="H42" s="20"/>
      <c r="I42" s="20"/>
      <c r="J42" s="20"/>
      <c r="K42" s="20"/>
      <c r="L42" s="20"/>
      <c r="M42" s="20"/>
      <c r="N42" s="20"/>
      <c r="O42" s="20"/>
      <c r="P42" s="20"/>
    </row>
    <row r="43" spans="2:16" s="10" customFormat="1" ht="81.75" customHeight="1">
      <c r="B43" s="10">
        <v>9</v>
      </c>
      <c r="C43" s="54" t="s">
        <v>314</v>
      </c>
      <c r="D43" s="7" t="s">
        <v>417</v>
      </c>
      <c r="E43" s="75" t="s">
        <v>46</v>
      </c>
      <c r="F43" s="59">
        <v>678.5</v>
      </c>
      <c r="G43" s="59">
        <v>473.441</v>
      </c>
      <c r="H43" s="59">
        <v>7</v>
      </c>
      <c r="I43" s="56">
        <f>J43+M43</f>
        <v>0</v>
      </c>
      <c r="J43" s="59"/>
      <c r="K43" s="59"/>
      <c r="L43" s="59"/>
      <c r="M43" s="59"/>
      <c r="N43" s="59"/>
      <c r="O43" s="59"/>
      <c r="P43" s="57">
        <f>F43+I43</f>
        <v>678.5</v>
      </c>
    </row>
    <row r="44" spans="3:16" s="10" customFormat="1" ht="30.75" customHeight="1">
      <c r="C44" s="54"/>
      <c r="D44" s="7" t="s">
        <v>419</v>
      </c>
      <c r="E44" s="55" t="s">
        <v>26</v>
      </c>
      <c r="F44" s="20">
        <f>SUM(F47:F63)-F50-F59</f>
        <v>56264.49999999998</v>
      </c>
      <c r="G44" s="20">
        <f>SUM(G47:G64)-G50-G59</f>
        <v>34593.119999999995</v>
      </c>
      <c r="H44" s="20">
        <f>SUM(H47:H64)-H50-H59</f>
        <v>3858.7690000000007</v>
      </c>
      <c r="I44" s="20">
        <f aca="true" t="shared" si="8" ref="I44:O44">SUM(I47:I62)-I50-I59</f>
        <v>3508.1010000000006</v>
      </c>
      <c r="J44" s="20">
        <f t="shared" si="8"/>
        <v>3364.6010000000006</v>
      </c>
      <c r="K44" s="20">
        <f t="shared" si="8"/>
        <v>326.702</v>
      </c>
      <c r="L44" s="20">
        <f t="shared" si="8"/>
        <v>52.209</v>
      </c>
      <c r="M44" s="20">
        <f t="shared" si="8"/>
        <v>143.5</v>
      </c>
      <c r="N44" s="20">
        <f t="shared" si="8"/>
        <v>60</v>
      </c>
      <c r="O44" s="20">
        <f t="shared" si="8"/>
        <v>0</v>
      </c>
      <c r="P44" s="20">
        <f>F44+I44</f>
        <v>59772.60099999998</v>
      </c>
    </row>
    <row r="45" spans="3:16" s="10" customFormat="1" ht="24.75" customHeight="1">
      <c r="C45" s="54"/>
      <c r="D45" s="7" t="s">
        <v>419</v>
      </c>
      <c r="E45" s="55" t="s">
        <v>82</v>
      </c>
      <c r="F45" s="20">
        <f>SUM(F47:F58)-F50</f>
        <v>56214.619999999995</v>
      </c>
      <c r="G45" s="20">
        <f>SUM(G47:G58)-G50</f>
        <v>34593.119999999995</v>
      </c>
      <c r="H45" s="20">
        <f>SUM(H47:H58)-H50</f>
        <v>3858.7690000000007</v>
      </c>
      <c r="I45" s="20">
        <f>J45+M45</f>
        <v>3508.1010000000006</v>
      </c>
      <c r="J45" s="20">
        <f>SUM(J47:J58)-J50</f>
        <v>3364.6010000000006</v>
      </c>
      <c r="K45" s="20">
        <f>SUM(K47:K58)</f>
        <v>653.404</v>
      </c>
      <c r="L45" s="20">
        <f>SUM(L47:L58)</f>
        <v>104.418</v>
      </c>
      <c r="M45" s="20">
        <f>SUM(M47:M59)-M50</f>
        <v>143.5</v>
      </c>
      <c r="N45" s="20">
        <f>SUM(N47:N58)-N50</f>
        <v>60</v>
      </c>
      <c r="O45" s="20">
        <f>SUM(O47:O58)-O50</f>
        <v>0</v>
      </c>
      <c r="P45" s="20">
        <f>F45+I45</f>
        <v>59722.721</v>
      </c>
    </row>
    <row r="46" spans="2:16" s="113" customFormat="1" ht="38.25" customHeight="1">
      <c r="B46" s="113">
        <v>10</v>
      </c>
      <c r="C46" s="109" t="s">
        <v>92</v>
      </c>
      <c r="D46" s="110" t="s">
        <v>453</v>
      </c>
      <c r="E46" s="114" t="s">
        <v>205</v>
      </c>
      <c r="F46" s="112">
        <f>SUM(F47:F49)</f>
        <v>20891.04</v>
      </c>
      <c r="G46" s="112">
        <f aca="true" t="shared" si="9" ref="G46:O46">SUM(G47:G49)</f>
        <v>12245.442</v>
      </c>
      <c r="H46" s="112">
        <f t="shared" si="9"/>
        <v>1412.596</v>
      </c>
      <c r="I46" s="112">
        <f t="shared" si="1"/>
        <v>1841.19</v>
      </c>
      <c r="J46" s="112">
        <f t="shared" si="9"/>
        <v>1841.19</v>
      </c>
      <c r="K46" s="112">
        <f t="shared" si="9"/>
        <v>0</v>
      </c>
      <c r="L46" s="112">
        <f t="shared" si="9"/>
        <v>0</v>
      </c>
      <c r="M46" s="112">
        <f t="shared" si="9"/>
        <v>0</v>
      </c>
      <c r="N46" s="112">
        <f t="shared" si="9"/>
        <v>0</v>
      </c>
      <c r="O46" s="112">
        <f t="shared" si="9"/>
        <v>0</v>
      </c>
      <c r="P46" s="112">
        <f aca="true" t="shared" si="10" ref="P46:P73">F46+I46</f>
        <v>22732.23</v>
      </c>
    </row>
    <row r="47" spans="3:16" s="10" customFormat="1" ht="31.5" customHeight="1">
      <c r="C47" s="54"/>
      <c r="D47" s="7" t="s">
        <v>453</v>
      </c>
      <c r="E47" s="55" t="s">
        <v>93</v>
      </c>
      <c r="F47" s="20">
        <f>20891.04</f>
        <v>20891.04</v>
      </c>
      <c r="G47" s="20">
        <v>12245.442</v>
      </c>
      <c r="H47" s="20">
        <v>1412.596</v>
      </c>
      <c r="I47" s="20">
        <f t="shared" si="1"/>
        <v>1841.19</v>
      </c>
      <c r="J47" s="59">
        <v>1841.19</v>
      </c>
      <c r="K47" s="59"/>
      <c r="L47" s="59"/>
      <c r="M47" s="59"/>
      <c r="N47" s="59"/>
      <c r="O47" s="59"/>
      <c r="P47" s="20">
        <f t="shared" si="10"/>
        <v>22732.23</v>
      </c>
    </row>
    <row r="48" spans="3:16" s="10" customFormat="1" ht="41.25" customHeight="1" hidden="1">
      <c r="C48" s="54"/>
      <c r="D48" s="7" t="s">
        <v>453</v>
      </c>
      <c r="E48" s="55" t="s">
        <v>200</v>
      </c>
      <c r="F48" s="20"/>
      <c r="G48" s="20"/>
      <c r="H48" s="20"/>
      <c r="I48" s="20">
        <f t="shared" si="1"/>
        <v>0</v>
      </c>
      <c r="J48" s="59"/>
      <c r="K48" s="59"/>
      <c r="L48" s="59"/>
      <c r="M48" s="59"/>
      <c r="N48" s="59"/>
      <c r="O48" s="59"/>
      <c r="P48" s="20">
        <f t="shared" si="10"/>
        <v>0</v>
      </c>
    </row>
    <row r="49" spans="3:16" s="29" customFormat="1" ht="36.75" customHeight="1" hidden="1">
      <c r="C49" s="54"/>
      <c r="D49" s="7" t="s">
        <v>453</v>
      </c>
      <c r="E49" s="55" t="s">
        <v>201</v>
      </c>
      <c r="F49" s="20"/>
      <c r="G49" s="20"/>
      <c r="H49" s="20"/>
      <c r="I49" s="56">
        <f>J49+M49</f>
        <v>0</v>
      </c>
      <c r="J49" s="59"/>
      <c r="K49" s="59"/>
      <c r="L49" s="59"/>
      <c r="M49" s="59"/>
      <c r="N49" s="59"/>
      <c r="O49" s="59"/>
      <c r="P49" s="57">
        <f>F49+I49</f>
        <v>0</v>
      </c>
    </row>
    <row r="50" spans="2:16" s="123" customFormat="1" ht="104.25" customHeight="1">
      <c r="B50" s="123">
        <v>11</v>
      </c>
      <c r="C50" s="109" t="s">
        <v>94</v>
      </c>
      <c r="D50" s="110" t="s">
        <v>454</v>
      </c>
      <c r="E50" s="111" t="s">
        <v>202</v>
      </c>
      <c r="F50" s="112">
        <f>SUM(F51:F53)</f>
        <v>29015.675</v>
      </c>
      <c r="G50" s="112">
        <f aca="true" t="shared" si="11" ref="G50:O50">SUM(G51:G53)</f>
        <v>17869.523</v>
      </c>
      <c r="H50" s="112">
        <f t="shared" si="11"/>
        <v>2288.461</v>
      </c>
      <c r="I50" s="112">
        <f t="shared" si="1"/>
        <v>1658.487</v>
      </c>
      <c r="J50" s="112">
        <f>SUM(J51:J53)</f>
        <v>1514.987</v>
      </c>
      <c r="K50" s="112">
        <f t="shared" si="11"/>
        <v>326.702</v>
      </c>
      <c r="L50" s="112">
        <f t="shared" si="11"/>
        <v>52.209</v>
      </c>
      <c r="M50" s="112">
        <f t="shared" si="11"/>
        <v>143.5</v>
      </c>
      <c r="N50" s="112">
        <f t="shared" si="11"/>
        <v>60</v>
      </c>
      <c r="O50" s="112">
        <f t="shared" si="11"/>
        <v>0</v>
      </c>
      <c r="P50" s="112">
        <f t="shared" si="10"/>
        <v>30674.162</v>
      </c>
    </row>
    <row r="51" spans="3:16" s="10" customFormat="1" ht="90" customHeight="1">
      <c r="C51" s="54"/>
      <c r="D51" s="7" t="s">
        <v>454</v>
      </c>
      <c r="E51" s="72" t="s">
        <v>95</v>
      </c>
      <c r="F51" s="20">
        <v>29015.675</v>
      </c>
      <c r="G51" s="20">
        <v>17869.523</v>
      </c>
      <c r="H51" s="20">
        <v>2288.461</v>
      </c>
      <c r="I51" s="20">
        <f t="shared" si="1"/>
        <v>1658.487</v>
      </c>
      <c r="J51" s="59">
        <v>1514.987</v>
      </c>
      <c r="K51" s="59">
        <v>326.702</v>
      </c>
      <c r="L51" s="59">
        <v>52.209</v>
      </c>
      <c r="M51" s="59">
        <f>60+83.5</f>
        <v>143.5</v>
      </c>
      <c r="N51" s="59">
        <v>60</v>
      </c>
      <c r="O51" s="59"/>
      <c r="P51" s="20">
        <f t="shared" si="10"/>
        <v>30674.162</v>
      </c>
    </row>
    <row r="52" spans="3:16" s="10" customFormat="1" ht="111" customHeight="1" hidden="1">
      <c r="C52" s="54"/>
      <c r="D52" s="7" t="s">
        <v>454</v>
      </c>
      <c r="E52" s="75" t="s">
        <v>206</v>
      </c>
      <c r="F52" s="76"/>
      <c r="G52" s="76"/>
      <c r="H52" s="76"/>
      <c r="I52" s="20">
        <f t="shared" si="1"/>
        <v>0</v>
      </c>
      <c r="J52" s="80"/>
      <c r="K52" s="61"/>
      <c r="L52" s="61"/>
      <c r="M52" s="20"/>
      <c r="N52" s="20"/>
      <c r="O52" s="61"/>
      <c r="P52" s="20">
        <f t="shared" si="10"/>
        <v>0</v>
      </c>
    </row>
    <row r="53" spans="3:16" s="10" customFormat="1" ht="96.75" customHeight="1" hidden="1">
      <c r="C53" s="54"/>
      <c r="D53" s="7" t="s">
        <v>454</v>
      </c>
      <c r="E53" s="75" t="s">
        <v>230</v>
      </c>
      <c r="F53" s="76"/>
      <c r="G53" s="76"/>
      <c r="H53" s="76"/>
      <c r="I53" s="20">
        <f>J53+M53</f>
        <v>0</v>
      </c>
      <c r="J53" s="61"/>
      <c r="K53" s="61"/>
      <c r="L53" s="61"/>
      <c r="M53" s="20"/>
      <c r="N53" s="20"/>
      <c r="O53" s="20"/>
      <c r="P53" s="20">
        <f>F53+I53</f>
        <v>0</v>
      </c>
    </row>
    <row r="54" spans="2:16" s="10" customFormat="1" ht="54" customHeight="1">
      <c r="B54" s="10">
        <v>12</v>
      </c>
      <c r="C54" s="77">
        <v>1011100</v>
      </c>
      <c r="D54" s="78" t="s">
        <v>455</v>
      </c>
      <c r="E54" s="72" t="s">
        <v>96</v>
      </c>
      <c r="F54" s="20">
        <v>2931.499</v>
      </c>
      <c r="G54" s="20">
        <v>2105.952</v>
      </c>
      <c r="H54" s="20">
        <v>66.469</v>
      </c>
      <c r="I54" s="20">
        <f t="shared" si="1"/>
        <v>8.424</v>
      </c>
      <c r="J54" s="59">
        <v>8.424</v>
      </c>
      <c r="K54" s="59"/>
      <c r="L54" s="59"/>
      <c r="M54" s="59"/>
      <c r="N54" s="59"/>
      <c r="O54" s="59"/>
      <c r="P54" s="20">
        <f t="shared" si="10"/>
        <v>2939.923</v>
      </c>
    </row>
    <row r="55" spans="2:16" s="10" customFormat="1" ht="50.25" customHeight="1">
      <c r="B55" s="10">
        <v>13</v>
      </c>
      <c r="C55" s="77">
        <v>1011170</v>
      </c>
      <c r="D55" s="78" t="s">
        <v>456</v>
      </c>
      <c r="E55" s="72" t="s">
        <v>97</v>
      </c>
      <c r="F55" s="20">
        <v>673.697</v>
      </c>
      <c r="G55" s="20">
        <v>478.816</v>
      </c>
      <c r="H55" s="20">
        <v>5.95</v>
      </c>
      <c r="I55" s="20">
        <f t="shared" si="1"/>
        <v>0</v>
      </c>
      <c r="J55" s="59"/>
      <c r="K55" s="59"/>
      <c r="L55" s="59"/>
      <c r="M55" s="59"/>
      <c r="N55" s="59"/>
      <c r="O55" s="59"/>
      <c r="P55" s="20">
        <f t="shared" si="10"/>
        <v>673.697</v>
      </c>
    </row>
    <row r="56" spans="2:16" s="10" customFormat="1" ht="45.75" customHeight="1">
      <c r="B56" s="10">
        <v>14</v>
      </c>
      <c r="C56" s="77">
        <v>1011190</v>
      </c>
      <c r="D56" s="78" t="s">
        <v>457</v>
      </c>
      <c r="E56" s="72" t="s">
        <v>98</v>
      </c>
      <c r="F56" s="20">
        <v>1042.11</v>
      </c>
      <c r="G56" s="20">
        <v>751.053</v>
      </c>
      <c r="H56" s="20">
        <v>12.549</v>
      </c>
      <c r="I56" s="20">
        <f t="shared" si="1"/>
        <v>0</v>
      </c>
      <c r="J56" s="59"/>
      <c r="K56" s="59"/>
      <c r="L56" s="59"/>
      <c r="M56" s="59"/>
      <c r="N56" s="59"/>
      <c r="O56" s="59"/>
      <c r="P56" s="20">
        <f t="shared" si="10"/>
        <v>1042.11</v>
      </c>
    </row>
    <row r="57" spans="2:16" s="10" customFormat="1" ht="42.75" customHeight="1">
      <c r="B57" s="10">
        <v>15</v>
      </c>
      <c r="C57" s="77">
        <v>1011200</v>
      </c>
      <c r="D57" s="7" t="s">
        <v>458</v>
      </c>
      <c r="E57" s="75" t="s">
        <v>391</v>
      </c>
      <c r="F57" s="20">
        <v>700.498</v>
      </c>
      <c r="G57" s="20">
        <v>496.322</v>
      </c>
      <c r="H57" s="20">
        <v>6.676</v>
      </c>
      <c r="I57" s="20">
        <f t="shared" si="1"/>
        <v>0</v>
      </c>
      <c r="J57" s="59"/>
      <c r="K57" s="59"/>
      <c r="L57" s="59"/>
      <c r="M57" s="59"/>
      <c r="N57" s="59"/>
      <c r="O57" s="59"/>
      <c r="P57" s="20">
        <f t="shared" si="10"/>
        <v>700.498</v>
      </c>
    </row>
    <row r="58" spans="2:16" s="10" customFormat="1" ht="49.5" customHeight="1">
      <c r="B58" s="10">
        <v>16</v>
      </c>
      <c r="C58" s="77">
        <v>1011210</v>
      </c>
      <c r="D58" s="78" t="s">
        <v>459</v>
      </c>
      <c r="E58" s="72" t="s">
        <v>99</v>
      </c>
      <c r="F58" s="20">
        <v>960.101</v>
      </c>
      <c r="G58" s="20">
        <v>646.012</v>
      </c>
      <c r="H58" s="20">
        <v>66.068</v>
      </c>
      <c r="I58" s="20">
        <f t="shared" si="1"/>
        <v>0</v>
      </c>
      <c r="J58" s="59"/>
      <c r="K58" s="59"/>
      <c r="L58" s="59"/>
      <c r="M58" s="59"/>
      <c r="N58" s="59"/>
      <c r="O58" s="20"/>
      <c r="P58" s="20">
        <f t="shared" si="10"/>
        <v>960.101</v>
      </c>
    </row>
    <row r="59" spans="3:16" s="113" customFormat="1" ht="48.75" customHeight="1">
      <c r="C59" s="109">
        <v>1011800</v>
      </c>
      <c r="D59" s="110" t="s">
        <v>487</v>
      </c>
      <c r="E59" s="111" t="s">
        <v>171</v>
      </c>
      <c r="F59" s="112">
        <f>F60</f>
        <v>35.4</v>
      </c>
      <c r="G59" s="112">
        <f aca="true" t="shared" si="12" ref="G59:P59">G60</f>
        <v>0</v>
      </c>
      <c r="H59" s="112">
        <f t="shared" si="12"/>
        <v>0</v>
      </c>
      <c r="I59" s="112">
        <f t="shared" si="12"/>
        <v>0</v>
      </c>
      <c r="J59" s="112">
        <f t="shared" si="12"/>
        <v>0</v>
      </c>
      <c r="K59" s="112">
        <f t="shared" si="12"/>
        <v>0</v>
      </c>
      <c r="L59" s="112">
        <f t="shared" si="12"/>
        <v>0</v>
      </c>
      <c r="M59" s="112">
        <f>SUM(M60:M61)</f>
        <v>0</v>
      </c>
      <c r="N59" s="112">
        <f>SUM(N60:N61)</f>
        <v>0</v>
      </c>
      <c r="O59" s="112">
        <f>SUM(O60:O61)</f>
        <v>0</v>
      </c>
      <c r="P59" s="112">
        <f t="shared" si="12"/>
        <v>35.4</v>
      </c>
    </row>
    <row r="60" spans="2:16" s="67" customFormat="1" ht="48.75" customHeight="1">
      <c r="B60" s="67">
        <v>17</v>
      </c>
      <c r="C60" s="101" t="s">
        <v>428</v>
      </c>
      <c r="D60" s="63" t="s">
        <v>487</v>
      </c>
      <c r="E60" s="64" t="s">
        <v>300</v>
      </c>
      <c r="F60" s="65">
        <v>35.4</v>
      </c>
      <c r="G60" s="65"/>
      <c r="H60" s="65"/>
      <c r="I60" s="65">
        <f>J60+M60</f>
        <v>0</v>
      </c>
      <c r="J60" s="66"/>
      <c r="K60" s="65"/>
      <c r="L60" s="65"/>
      <c r="M60" s="65"/>
      <c r="N60" s="65"/>
      <c r="O60" s="65"/>
      <c r="P60" s="65">
        <f t="shared" si="10"/>
        <v>35.4</v>
      </c>
    </row>
    <row r="61" spans="2:16" s="67" customFormat="1" ht="182.25" customHeight="1" hidden="1">
      <c r="B61" s="67">
        <v>18</v>
      </c>
      <c r="C61" s="101" t="s">
        <v>126</v>
      </c>
      <c r="D61" s="63" t="s">
        <v>487</v>
      </c>
      <c r="E61" s="64" t="s">
        <v>127</v>
      </c>
      <c r="F61" s="65"/>
      <c r="G61" s="65"/>
      <c r="H61" s="65"/>
      <c r="I61" s="65">
        <f>J61+M61</f>
        <v>0</v>
      </c>
      <c r="J61" s="66"/>
      <c r="K61" s="65"/>
      <c r="L61" s="65"/>
      <c r="M61" s="65"/>
      <c r="N61" s="65"/>
      <c r="O61" s="65"/>
      <c r="P61" s="65">
        <f>F61+I61</f>
        <v>0</v>
      </c>
    </row>
    <row r="62" spans="2:16" s="10" customFormat="1" ht="57" customHeight="1">
      <c r="B62" s="10">
        <v>19</v>
      </c>
      <c r="C62" s="77">
        <v>1011260</v>
      </c>
      <c r="D62" s="7" t="s">
        <v>476</v>
      </c>
      <c r="E62" s="72" t="s">
        <v>100</v>
      </c>
      <c r="F62" s="20">
        <v>14.48</v>
      </c>
      <c r="G62" s="20"/>
      <c r="H62" s="79"/>
      <c r="I62" s="20">
        <f t="shared" si="1"/>
        <v>0</v>
      </c>
      <c r="J62" s="61"/>
      <c r="K62" s="20"/>
      <c r="L62" s="20"/>
      <c r="M62" s="20"/>
      <c r="N62" s="20"/>
      <c r="O62" s="20"/>
      <c r="P62" s="20">
        <f t="shared" si="10"/>
        <v>14.48</v>
      </c>
    </row>
    <row r="63" spans="2:16" s="10" customFormat="1" ht="98.25" customHeight="1" hidden="1">
      <c r="B63" s="10">
        <v>19</v>
      </c>
      <c r="C63" s="54"/>
      <c r="D63" s="7" t="s">
        <v>23</v>
      </c>
      <c r="E63" s="71" t="s">
        <v>34</v>
      </c>
      <c r="F63" s="20"/>
      <c r="G63" s="20"/>
      <c r="H63" s="20"/>
      <c r="I63" s="20">
        <f t="shared" si="1"/>
        <v>0</v>
      </c>
      <c r="J63" s="61"/>
      <c r="K63" s="20"/>
      <c r="L63" s="20"/>
      <c r="M63" s="20"/>
      <c r="N63" s="20"/>
      <c r="O63" s="20"/>
      <c r="P63" s="20">
        <f t="shared" si="10"/>
        <v>0</v>
      </c>
    </row>
    <row r="64" spans="2:16" s="10" customFormat="1" ht="90.75" customHeight="1" hidden="1">
      <c r="B64" s="10">
        <v>20</v>
      </c>
      <c r="C64" s="54" t="s">
        <v>394</v>
      </c>
      <c r="D64" s="7" t="s">
        <v>23</v>
      </c>
      <c r="E64" s="55" t="s">
        <v>10</v>
      </c>
      <c r="F64" s="20"/>
      <c r="G64" s="20"/>
      <c r="H64" s="20"/>
      <c r="I64" s="20">
        <f t="shared" si="1"/>
        <v>0</v>
      </c>
      <c r="J64" s="20"/>
      <c r="K64" s="20"/>
      <c r="L64" s="20"/>
      <c r="M64" s="20"/>
      <c r="N64" s="20"/>
      <c r="O64" s="20"/>
      <c r="P64" s="20">
        <f t="shared" si="10"/>
        <v>0</v>
      </c>
    </row>
    <row r="65" spans="3:16" s="10" customFormat="1" ht="63.75" customHeight="1" hidden="1">
      <c r="C65" s="54"/>
      <c r="D65" s="7" t="s">
        <v>23</v>
      </c>
      <c r="E65" s="71" t="s">
        <v>22</v>
      </c>
      <c r="F65" s="20"/>
      <c r="G65" s="20"/>
      <c r="H65" s="79"/>
      <c r="I65" s="20">
        <f t="shared" si="1"/>
        <v>0</v>
      </c>
      <c r="J65" s="80"/>
      <c r="K65" s="20"/>
      <c r="L65" s="20"/>
      <c r="M65" s="20"/>
      <c r="N65" s="20"/>
      <c r="O65" s="20"/>
      <c r="P65" s="20">
        <f t="shared" si="10"/>
        <v>0</v>
      </c>
    </row>
    <row r="66" spans="3:17" s="87" customFormat="1" ht="45" customHeight="1">
      <c r="C66" s="73"/>
      <c r="D66" s="74"/>
      <c r="E66" s="95" t="s">
        <v>313</v>
      </c>
      <c r="F66" s="85">
        <f>SUM(F43:F44)+F64</f>
        <v>56942.99999999998</v>
      </c>
      <c r="G66" s="85">
        <f aca="true" t="shared" si="13" ref="G66:O66">SUM(G43:G44)+G64</f>
        <v>35066.560999999994</v>
      </c>
      <c r="H66" s="85">
        <f t="shared" si="13"/>
        <v>3865.7690000000007</v>
      </c>
      <c r="I66" s="85">
        <f t="shared" si="13"/>
        <v>3508.1010000000006</v>
      </c>
      <c r="J66" s="85">
        <f t="shared" si="13"/>
        <v>3364.6010000000006</v>
      </c>
      <c r="K66" s="85">
        <f t="shared" si="13"/>
        <v>326.702</v>
      </c>
      <c r="L66" s="85">
        <f t="shared" si="13"/>
        <v>52.209</v>
      </c>
      <c r="M66" s="85">
        <f>SUM(M43:M44)+M64</f>
        <v>143.5</v>
      </c>
      <c r="N66" s="85">
        <f t="shared" si="13"/>
        <v>60</v>
      </c>
      <c r="O66" s="85">
        <f t="shared" si="13"/>
        <v>0</v>
      </c>
      <c r="P66" s="85">
        <f>SUM(P43:P44)+P64</f>
        <v>60451.10099999998</v>
      </c>
      <c r="Q66" s="86">
        <f>I66+F66</f>
        <v>60451.10099999998</v>
      </c>
    </row>
    <row r="67" spans="3:44" s="91" customFormat="1" ht="60.75" customHeight="1">
      <c r="C67" s="88" t="s">
        <v>317</v>
      </c>
      <c r="D67" s="92"/>
      <c r="E67" s="89" t="s">
        <v>345</v>
      </c>
      <c r="F67" s="83"/>
      <c r="G67" s="83"/>
      <c r="H67" s="83"/>
      <c r="I67" s="83"/>
      <c r="J67" s="83"/>
      <c r="K67" s="83"/>
      <c r="L67" s="83"/>
      <c r="M67" s="83"/>
      <c r="N67" s="83"/>
      <c r="O67" s="83"/>
      <c r="P67" s="83"/>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row>
    <row r="68" spans="3:44" s="10" customFormat="1" ht="60.75" customHeight="1">
      <c r="C68" s="52" t="s">
        <v>318</v>
      </c>
      <c r="D68" s="7"/>
      <c r="E68" s="53" t="s">
        <v>342</v>
      </c>
      <c r="F68" s="20"/>
      <c r="G68" s="20"/>
      <c r="H68" s="20"/>
      <c r="I68" s="20"/>
      <c r="J68" s="20"/>
      <c r="K68" s="20"/>
      <c r="L68" s="20"/>
      <c r="M68" s="20"/>
      <c r="N68" s="20"/>
      <c r="O68" s="20"/>
      <c r="P68" s="20"/>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3:44" s="10" customFormat="1" ht="37.5">
      <c r="C69" s="77"/>
      <c r="D69" s="7"/>
      <c r="E69" s="55" t="s">
        <v>78</v>
      </c>
      <c r="F69" s="20">
        <f>F71+F73+F80+F85+F74+F76+F82+F87+F88+F77+F94+F95+F96+F97+F98+F99+F100+F101+F78+F83+F102+F90+F92</f>
        <v>39655.19999999999</v>
      </c>
      <c r="G69" s="20">
        <f>G71+G73+G80+G85+G74+G76+G82+G87+G88+G77+G94+G95+G96+G97+G98+G99+G100+G101+G78+G83+G102+G90+G92</f>
        <v>0</v>
      </c>
      <c r="H69" s="20">
        <f>H71+H73+H80+H85+H74+H76+H82+H87+H88+H77+H94+H95+H96+H97+H98+H99+H100+H101+H78+H83+H102+H90+H92</f>
        <v>0</v>
      </c>
      <c r="I69" s="20">
        <f t="shared" si="1"/>
        <v>0</v>
      </c>
      <c r="J69" s="20">
        <f aca="true" t="shared" si="14" ref="J69:O69">J71+J73+J80+J85+J74+J76+J82+J87+J88+J77+J94+J95+J96+J97+J98+J99+J100+J101+J78+J83+J102+J90+J92+J111</f>
        <v>0</v>
      </c>
      <c r="K69" s="20">
        <f t="shared" si="14"/>
        <v>0</v>
      </c>
      <c r="L69" s="20">
        <f t="shared" si="14"/>
        <v>0</v>
      </c>
      <c r="M69" s="20"/>
      <c r="N69" s="20"/>
      <c r="O69" s="20">
        <f t="shared" si="14"/>
        <v>0</v>
      </c>
      <c r="P69" s="20">
        <f t="shared" si="10"/>
        <v>39655.19999999999</v>
      </c>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2:16" s="10" customFormat="1" ht="104.25" customHeight="1">
      <c r="B70" s="10">
        <v>21</v>
      </c>
      <c r="C70" s="77" t="s">
        <v>319</v>
      </c>
      <c r="D70" s="78" t="s">
        <v>417</v>
      </c>
      <c r="E70" s="60" t="s">
        <v>48</v>
      </c>
      <c r="F70" s="20">
        <v>1681.6</v>
      </c>
      <c r="G70" s="20">
        <v>1168.79</v>
      </c>
      <c r="H70" s="20">
        <v>51.4</v>
      </c>
      <c r="I70" s="20">
        <f t="shared" si="1"/>
        <v>0</v>
      </c>
      <c r="J70" s="61"/>
      <c r="K70" s="20"/>
      <c r="L70" s="20"/>
      <c r="M70" s="20"/>
      <c r="N70" s="20"/>
      <c r="O70" s="20"/>
      <c r="P70" s="20">
        <f t="shared" si="10"/>
        <v>1681.6</v>
      </c>
    </row>
    <row r="71" spans="2:16" s="10" customFormat="1" ht="102.75" customHeight="1">
      <c r="B71" s="10">
        <v>22</v>
      </c>
      <c r="C71" s="77" t="s">
        <v>101</v>
      </c>
      <c r="D71" s="78" t="s">
        <v>8</v>
      </c>
      <c r="E71" s="70" t="s">
        <v>102</v>
      </c>
      <c r="F71" s="20">
        <v>309.8</v>
      </c>
      <c r="G71" s="20"/>
      <c r="H71" s="20"/>
      <c r="I71" s="20">
        <f>J71+M71</f>
        <v>0</v>
      </c>
      <c r="J71" s="61"/>
      <c r="K71" s="20"/>
      <c r="L71" s="20"/>
      <c r="M71" s="20"/>
      <c r="N71" s="20"/>
      <c r="O71" s="20"/>
      <c r="P71" s="20">
        <f>F71+I71</f>
        <v>309.8</v>
      </c>
    </row>
    <row r="72" spans="3:17" s="113" customFormat="1" ht="87" customHeight="1">
      <c r="C72" s="109" t="s">
        <v>320</v>
      </c>
      <c r="D72" s="110"/>
      <c r="E72" s="111" t="s">
        <v>321</v>
      </c>
      <c r="F72" s="112">
        <f>SUM(F73:F78)</f>
        <v>3704.1</v>
      </c>
      <c r="G72" s="112">
        <f aca="true" t="shared" si="15" ref="G72:O72">SUM(G73:G78)</f>
        <v>0</v>
      </c>
      <c r="H72" s="112">
        <f t="shared" si="15"/>
        <v>0</v>
      </c>
      <c r="I72" s="112">
        <f t="shared" si="15"/>
        <v>0</v>
      </c>
      <c r="J72" s="112">
        <f t="shared" si="15"/>
        <v>0</v>
      </c>
      <c r="K72" s="112">
        <f t="shared" si="15"/>
        <v>0</v>
      </c>
      <c r="L72" s="112">
        <f t="shared" si="15"/>
        <v>0</v>
      </c>
      <c r="M72" s="112">
        <f t="shared" si="15"/>
        <v>0</v>
      </c>
      <c r="N72" s="112">
        <f t="shared" si="15"/>
        <v>0</v>
      </c>
      <c r="O72" s="112">
        <f t="shared" si="15"/>
        <v>0</v>
      </c>
      <c r="P72" s="112">
        <f>SUM(P73:P78)</f>
        <v>3704.1</v>
      </c>
      <c r="Q72" s="131">
        <f>I72+F72</f>
        <v>3704.1</v>
      </c>
    </row>
    <row r="73" spans="2:16" s="10" customFormat="1" ht="294.75" customHeight="1">
      <c r="B73" s="10">
        <v>23</v>
      </c>
      <c r="C73" s="62" t="s">
        <v>103</v>
      </c>
      <c r="D73" s="63" t="s">
        <v>444</v>
      </c>
      <c r="E73" s="64" t="s">
        <v>104</v>
      </c>
      <c r="F73" s="20">
        <v>1504.1</v>
      </c>
      <c r="G73" s="20"/>
      <c r="H73" s="20"/>
      <c r="I73" s="20">
        <f>J73+M73</f>
        <v>0</v>
      </c>
      <c r="J73" s="61"/>
      <c r="K73" s="20"/>
      <c r="L73" s="20"/>
      <c r="M73" s="20"/>
      <c r="N73" s="20"/>
      <c r="O73" s="20"/>
      <c r="P73" s="20">
        <f t="shared" si="10"/>
        <v>1504.1</v>
      </c>
    </row>
    <row r="74" spans="3:16" s="10" customFormat="1" ht="331.5" customHeight="1">
      <c r="C74" s="97"/>
      <c r="D74" s="98"/>
      <c r="E74" s="99" t="s">
        <v>158</v>
      </c>
      <c r="F74" s="175">
        <v>500</v>
      </c>
      <c r="G74" s="175"/>
      <c r="H74" s="175"/>
      <c r="I74" s="175">
        <f>K74+N74</f>
        <v>0</v>
      </c>
      <c r="J74" s="184"/>
      <c r="K74" s="175"/>
      <c r="L74" s="175"/>
      <c r="M74" s="175"/>
      <c r="N74" s="175"/>
      <c r="O74" s="100"/>
      <c r="P74" s="175">
        <f>F74+I74</f>
        <v>500</v>
      </c>
    </row>
    <row r="75" spans="2:16" s="10" customFormat="1" ht="408.75" customHeight="1">
      <c r="B75" s="10">
        <v>24</v>
      </c>
      <c r="C75" s="62" t="s">
        <v>109</v>
      </c>
      <c r="D75" s="98" t="s">
        <v>447</v>
      </c>
      <c r="E75" s="64" t="s">
        <v>122</v>
      </c>
      <c r="F75" s="175"/>
      <c r="G75" s="175"/>
      <c r="H75" s="175"/>
      <c r="I75" s="175"/>
      <c r="J75" s="184"/>
      <c r="K75" s="175"/>
      <c r="L75" s="175"/>
      <c r="M75" s="175"/>
      <c r="N75" s="175"/>
      <c r="O75" s="100"/>
      <c r="P75" s="175"/>
    </row>
    <row r="76" spans="2:16" s="10" customFormat="1" ht="138.75" customHeight="1">
      <c r="B76" s="10">
        <v>25</v>
      </c>
      <c r="C76" s="62" t="s">
        <v>123</v>
      </c>
      <c r="D76" s="63" t="s">
        <v>463</v>
      </c>
      <c r="E76" s="64" t="s">
        <v>124</v>
      </c>
      <c r="F76" s="65">
        <v>1000</v>
      </c>
      <c r="G76" s="65"/>
      <c r="H76" s="65"/>
      <c r="I76" s="65">
        <f>J76+M76</f>
        <v>0</v>
      </c>
      <c r="J76" s="66"/>
      <c r="K76" s="65"/>
      <c r="L76" s="65"/>
      <c r="M76" s="65"/>
      <c r="N76" s="65"/>
      <c r="O76" s="65"/>
      <c r="P76" s="65">
        <f>F76+I76</f>
        <v>1000</v>
      </c>
    </row>
    <row r="77" spans="2:16" s="67" customFormat="1" ht="67.5" customHeight="1">
      <c r="B77" s="67">
        <v>26</v>
      </c>
      <c r="C77" s="62" t="s">
        <v>135</v>
      </c>
      <c r="D77" s="63" t="s">
        <v>81</v>
      </c>
      <c r="E77" s="64" t="s">
        <v>136</v>
      </c>
      <c r="F77" s="65">
        <v>220</v>
      </c>
      <c r="G77" s="65"/>
      <c r="H77" s="65"/>
      <c r="I77" s="65">
        <f>J77+M77</f>
        <v>0</v>
      </c>
      <c r="J77" s="66"/>
      <c r="K77" s="65"/>
      <c r="L77" s="65"/>
      <c r="M77" s="65"/>
      <c r="N77" s="65"/>
      <c r="O77" s="65"/>
      <c r="P77" s="65">
        <f>F77+I77</f>
        <v>220</v>
      </c>
    </row>
    <row r="78" spans="2:16" s="67" customFormat="1" ht="63" customHeight="1">
      <c r="B78" s="67">
        <v>27</v>
      </c>
      <c r="C78" s="62" t="s">
        <v>153</v>
      </c>
      <c r="D78" s="63" t="s">
        <v>423</v>
      </c>
      <c r="E78" s="104" t="s">
        <v>154</v>
      </c>
      <c r="F78" s="65">
        <v>480</v>
      </c>
      <c r="G78" s="65"/>
      <c r="H78" s="65"/>
      <c r="I78" s="65">
        <f>J78+M78</f>
        <v>0</v>
      </c>
      <c r="J78" s="66"/>
      <c r="K78" s="65"/>
      <c r="L78" s="65"/>
      <c r="M78" s="65"/>
      <c r="N78" s="65"/>
      <c r="O78" s="65"/>
      <c r="P78" s="65">
        <f>F78+I78</f>
        <v>480</v>
      </c>
    </row>
    <row r="79" spans="3:17" s="113" customFormat="1" ht="63" customHeight="1">
      <c r="C79" s="109" t="s">
        <v>322</v>
      </c>
      <c r="D79" s="110"/>
      <c r="E79" s="114" t="s">
        <v>323</v>
      </c>
      <c r="F79" s="112">
        <f>SUM(F80:F83)</f>
        <v>3.2</v>
      </c>
      <c r="G79" s="112">
        <f aca="true" t="shared" si="16" ref="G79:P79">SUM(G80:G83)</f>
        <v>0</v>
      </c>
      <c r="H79" s="112">
        <f t="shared" si="16"/>
        <v>0</v>
      </c>
      <c r="I79" s="112">
        <f t="shared" si="16"/>
        <v>0</v>
      </c>
      <c r="J79" s="112">
        <f t="shared" si="16"/>
        <v>0</v>
      </c>
      <c r="K79" s="112">
        <f t="shared" si="16"/>
        <v>0</v>
      </c>
      <c r="L79" s="112">
        <f t="shared" si="16"/>
        <v>0</v>
      </c>
      <c r="M79" s="112">
        <f t="shared" si="16"/>
        <v>0</v>
      </c>
      <c r="N79" s="112">
        <f t="shared" si="16"/>
        <v>0</v>
      </c>
      <c r="O79" s="112">
        <f t="shared" si="16"/>
        <v>0</v>
      </c>
      <c r="P79" s="112">
        <f t="shared" si="16"/>
        <v>3.2</v>
      </c>
      <c r="Q79" s="131">
        <f>I79+F79</f>
        <v>3.2</v>
      </c>
    </row>
    <row r="80" spans="2:16" s="67" customFormat="1" ht="268.5" customHeight="1">
      <c r="B80" s="67">
        <v>28</v>
      </c>
      <c r="C80" s="101" t="s">
        <v>105</v>
      </c>
      <c r="D80" s="102" t="s">
        <v>445</v>
      </c>
      <c r="E80" s="99" t="s">
        <v>106</v>
      </c>
      <c r="F80" s="65">
        <f>2.4+0.1</f>
        <v>2.5</v>
      </c>
      <c r="G80" s="65"/>
      <c r="H80" s="65"/>
      <c r="I80" s="65">
        <f>J80+M80</f>
        <v>0</v>
      </c>
      <c r="J80" s="66"/>
      <c r="K80" s="65"/>
      <c r="L80" s="65"/>
      <c r="M80" s="65"/>
      <c r="N80" s="65"/>
      <c r="O80" s="65"/>
      <c r="P80" s="65">
        <f aca="true" t="shared" si="17" ref="P80:P92">F80+I80</f>
        <v>2.5</v>
      </c>
    </row>
    <row r="81" spans="3:16" s="105" customFormat="1" ht="33.75" customHeight="1" hidden="1">
      <c r="C81" s="106"/>
      <c r="D81" s="63" t="s">
        <v>478</v>
      </c>
      <c r="E81" s="64" t="s">
        <v>15</v>
      </c>
      <c r="F81" s="66"/>
      <c r="G81" s="107"/>
      <c r="H81" s="107"/>
      <c r="I81" s="65">
        <f>J81+M74</f>
        <v>0</v>
      </c>
      <c r="J81" s="66"/>
      <c r="K81" s="107"/>
      <c r="L81" s="107"/>
      <c r="M81" s="107"/>
      <c r="N81" s="107"/>
      <c r="O81" s="107"/>
      <c r="P81" s="66">
        <f t="shared" si="17"/>
        <v>0</v>
      </c>
    </row>
    <row r="82" spans="2:16" s="67" customFormat="1" ht="145.5" customHeight="1">
      <c r="B82" s="67">
        <v>29</v>
      </c>
      <c r="C82" s="101" t="s">
        <v>125</v>
      </c>
      <c r="D82" s="102" t="s">
        <v>479</v>
      </c>
      <c r="E82" s="99" t="s">
        <v>128</v>
      </c>
      <c r="F82" s="65">
        <v>0.5</v>
      </c>
      <c r="G82" s="65"/>
      <c r="H82" s="65"/>
      <c r="I82" s="65">
        <f>J82+M82</f>
        <v>0</v>
      </c>
      <c r="J82" s="66"/>
      <c r="K82" s="65"/>
      <c r="L82" s="65"/>
      <c r="M82" s="65"/>
      <c r="N82" s="65"/>
      <c r="O82" s="65"/>
      <c r="P82" s="65">
        <f t="shared" si="17"/>
        <v>0.5</v>
      </c>
    </row>
    <row r="83" spans="2:16" s="105" customFormat="1" ht="88.5" customHeight="1">
      <c r="B83" s="105">
        <v>30</v>
      </c>
      <c r="C83" s="101" t="s">
        <v>155</v>
      </c>
      <c r="D83" s="102" t="s">
        <v>7</v>
      </c>
      <c r="E83" s="103" t="s">
        <v>156</v>
      </c>
      <c r="F83" s="65">
        <v>0.2</v>
      </c>
      <c r="G83" s="65"/>
      <c r="H83" s="65"/>
      <c r="I83" s="65">
        <f>J83+M83</f>
        <v>0</v>
      </c>
      <c r="J83" s="66"/>
      <c r="K83" s="65"/>
      <c r="L83" s="65"/>
      <c r="M83" s="65"/>
      <c r="N83" s="65"/>
      <c r="O83" s="65"/>
      <c r="P83" s="65">
        <f t="shared" si="17"/>
        <v>0.2</v>
      </c>
    </row>
    <row r="84" spans="3:17" s="116" customFormat="1" ht="226.5" customHeight="1">
      <c r="C84" s="109" t="s">
        <v>324</v>
      </c>
      <c r="D84" s="110"/>
      <c r="E84" s="114" t="s">
        <v>325</v>
      </c>
      <c r="F84" s="112">
        <f>SUM(F85:F92)-F89</f>
        <v>1154.4</v>
      </c>
      <c r="G84" s="112">
        <f aca="true" t="shared" si="18" ref="G84:O84">SUM(G85:G92)-G89</f>
        <v>0</v>
      </c>
      <c r="H84" s="112">
        <f t="shared" si="18"/>
        <v>0</v>
      </c>
      <c r="I84" s="112">
        <f t="shared" si="18"/>
        <v>0</v>
      </c>
      <c r="J84" s="112">
        <f t="shared" si="18"/>
        <v>0</v>
      </c>
      <c r="K84" s="112">
        <f t="shared" si="18"/>
        <v>0</v>
      </c>
      <c r="L84" s="112">
        <f t="shared" si="18"/>
        <v>0</v>
      </c>
      <c r="M84" s="112">
        <f t="shared" si="18"/>
        <v>0</v>
      </c>
      <c r="N84" s="112">
        <f t="shared" si="18"/>
        <v>0</v>
      </c>
      <c r="O84" s="112">
        <f t="shared" si="18"/>
        <v>0</v>
      </c>
      <c r="P84" s="127">
        <f>F84+I84</f>
        <v>1154.4</v>
      </c>
      <c r="Q84" s="131">
        <f>I84+F84</f>
        <v>1154.4</v>
      </c>
    </row>
    <row r="85" spans="2:17" s="67" customFormat="1" ht="282" customHeight="1">
      <c r="B85" s="67">
        <v>31</v>
      </c>
      <c r="C85" s="101" t="s">
        <v>107</v>
      </c>
      <c r="D85" s="102" t="s">
        <v>446</v>
      </c>
      <c r="E85" s="99" t="s">
        <v>108</v>
      </c>
      <c r="F85" s="65">
        <v>16</v>
      </c>
      <c r="G85" s="65"/>
      <c r="H85" s="65"/>
      <c r="I85" s="65">
        <f aca="true" t="shared" si="19" ref="I85:I92">J85+M85</f>
        <v>0</v>
      </c>
      <c r="J85" s="66"/>
      <c r="K85" s="65"/>
      <c r="L85" s="65"/>
      <c r="M85" s="65"/>
      <c r="N85" s="65"/>
      <c r="O85" s="65"/>
      <c r="P85" s="65">
        <f t="shared" si="17"/>
        <v>16</v>
      </c>
      <c r="Q85" s="153">
        <f>Q84-687.6</f>
        <v>466.80000000000007</v>
      </c>
    </row>
    <row r="86" spans="3:16" s="105" customFormat="1" ht="39.75" customHeight="1" hidden="1">
      <c r="C86" s="106"/>
      <c r="D86" s="63" t="s">
        <v>465</v>
      </c>
      <c r="E86" s="64" t="s">
        <v>16</v>
      </c>
      <c r="F86" s="66"/>
      <c r="G86" s="107"/>
      <c r="H86" s="107"/>
      <c r="I86" s="65">
        <f t="shared" si="19"/>
        <v>0</v>
      </c>
      <c r="J86" s="66"/>
      <c r="K86" s="107"/>
      <c r="L86" s="107"/>
      <c r="M86" s="107"/>
      <c r="N86" s="107"/>
      <c r="O86" s="107"/>
      <c r="P86" s="66">
        <f t="shared" si="17"/>
        <v>0</v>
      </c>
    </row>
    <row r="87" spans="2:16" s="67" customFormat="1" ht="129" customHeight="1">
      <c r="B87" s="67">
        <v>32</v>
      </c>
      <c r="C87" s="101" t="s">
        <v>129</v>
      </c>
      <c r="D87" s="102" t="s">
        <v>442</v>
      </c>
      <c r="E87" s="99" t="s">
        <v>130</v>
      </c>
      <c r="F87" s="65">
        <v>30</v>
      </c>
      <c r="G87" s="65"/>
      <c r="H87" s="65"/>
      <c r="I87" s="65">
        <f t="shared" si="19"/>
        <v>0</v>
      </c>
      <c r="J87" s="66"/>
      <c r="K87" s="65"/>
      <c r="L87" s="65"/>
      <c r="M87" s="65"/>
      <c r="N87" s="65"/>
      <c r="O87" s="65"/>
      <c r="P87" s="65">
        <f t="shared" si="17"/>
        <v>30</v>
      </c>
    </row>
    <row r="88" spans="2:16" s="67" customFormat="1" ht="47.25" customHeight="1">
      <c r="B88" s="67">
        <v>33</v>
      </c>
      <c r="C88" s="101" t="s">
        <v>133</v>
      </c>
      <c r="D88" s="102" t="s">
        <v>20</v>
      </c>
      <c r="E88" s="99" t="s">
        <v>134</v>
      </c>
      <c r="F88" s="65">
        <v>217</v>
      </c>
      <c r="G88" s="65"/>
      <c r="H88" s="65"/>
      <c r="I88" s="65">
        <f t="shared" si="19"/>
        <v>0</v>
      </c>
      <c r="J88" s="66"/>
      <c r="K88" s="65"/>
      <c r="L88" s="65"/>
      <c r="M88" s="65"/>
      <c r="N88" s="65"/>
      <c r="O88" s="65"/>
      <c r="P88" s="65">
        <f t="shared" si="17"/>
        <v>217</v>
      </c>
    </row>
    <row r="89" spans="2:16" s="67" customFormat="1" ht="90.75" customHeight="1">
      <c r="B89" s="67">
        <v>34</v>
      </c>
      <c r="C89" s="125" t="s">
        <v>188</v>
      </c>
      <c r="D89" s="126" t="s">
        <v>422</v>
      </c>
      <c r="E89" s="157" t="s">
        <v>231</v>
      </c>
      <c r="F89" s="127">
        <f>SUM(F90:F91)</f>
        <v>873.4</v>
      </c>
      <c r="G89" s="127">
        <f aca="true" t="shared" si="20" ref="G89:O89">SUM(G90:G91)</f>
        <v>0</v>
      </c>
      <c r="H89" s="127">
        <f t="shared" si="20"/>
        <v>0</v>
      </c>
      <c r="I89" s="127">
        <f t="shared" si="19"/>
        <v>0</v>
      </c>
      <c r="J89" s="127">
        <f t="shared" si="20"/>
        <v>0</v>
      </c>
      <c r="K89" s="127">
        <f t="shared" si="20"/>
        <v>0</v>
      </c>
      <c r="L89" s="127">
        <f t="shared" si="20"/>
        <v>0</v>
      </c>
      <c r="M89" s="127">
        <f t="shared" si="20"/>
        <v>0</v>
      </c>
      <c r="N89" s="127">
        <f t="shared" si="20"/>
        <v>0</v>
      </c>
      <c r="O89" s="127">
        <f t="shared" si="20"/>
        <v>0</v>
      </c>
      <c r="P89" s="127">
        <f>F89+I89</f>
        <v>873.4</v>
      </c>
    </row>
    <row r="90" spans="3:16" s="67" customFormat="1" ht="88.5" customHeight="1">
      <c r="C90" s="62"/>
      <c r="D90" s="63" t="s">
        <v>422</v>
      </c>
      <c r="E90" s="64" t="s">
        <v>413</v>
      </c>
      <c r="F90" s="65">
        <f>373.4+150</f>
        <v>523.4</v>
      </c>
      <c r="G90" s="65"/>
      <c r="H90" s="65"/>
      <c r="I90" s="65">
        <f t="shared" si="19"/>
        <v>0</v>
      </c>
      <c r="J90" s="66"/>
      <c r="K90" s="65"/>
      <c r="L90" s="65"/>
      <c r="M90" s="65"/>
      <c r="N90" s="65"/>
      <c r="O90" s="65"/>
      <c r="P90" s="65">
        <f t="shared" si="17"/>
        <v>523.4</v>
      </c>
    </row>
    <row r="91" spans="3:16" s="67" customFormat="1" ht="81.75" customHeight="1">
      <c r="C91" s="62"/>
      <c r="D91" s="63" t="s">
        <v>422</v>
      </c>
      <c r="E91" s="104" t="s">
        <v>187</v>
      </c>
      <c r="F91" s="65">
        <v>350</v>
      </c>
      <c r="G91" s="65"/>
      <c r="H91" s="65"/>
      <c r="I91" s="65">
        <f t="shared" si="19"/>
        <v>0</v>
      </c>
      <c r="J91" s="66"/>
      <c r="K91" s="65"/>
      <c r="L91" s="65"/>
      <c r="M91" s="65"/>
      <c r="N91" s="65"/>
      <c r="O91" s="65"/>
      <c r="P91" s="65">
        <f t="shared" si="17"/>
        <v>350</v>
      </c>
    </row>
    <row r="92" spans="2:16" s="128" customFormat="1" ht="81.75" customHeight="1">
      <c r="B92" s="128">
        <v>35</v>
      </c>
      <c r="C92" s="125" t="s">
        <v>189</v>
      </c>
      <c r="D92" s="126" t="s">
        <v>474</v>
      </c>
      <c r="E92" s="157" t="s">
        <v>414</v>
      </c>
      <c r="F92" s="127">
        <v>18</v>
      </c>
      <c r="G92" s="127"/>
      <c r="H92" s="127"/>
      <c r="I92" s="127">
        <f t="shared" si="19"/>
        <v>0</v>
      </c>
      <c r="J92" s="158"/>
      <c r="K92" s="127"/>
      <c r="L92" s="127"/>
      <c r="M92" s="127"/>
      <c r="N92" s="127"/>
      <c r="O92" s="127"/>
      <c r="P92" s="127">
        <f t="shared" si="17"/>
        <v>18</v>
      </c>
    </row>
    <row r="93" spans="3:17" s="113" customFormat="1" ht="73.5" customHeight="1">
      <c r="C93" s="109" t="s">
        <v>326</v>
      </c>
      <c r="D93" s="110"/>
      <c r="E93" s="111" t="s">
        <v>327</v>
      </c>
      <c r="F93" s="112">
        <f>SUM(F94:F102)</f>
        <v>34833.700000000004</v>
      </c>
      <c r="G93" s="112">
        <f aca="true" t="shared" si="21" ref="G93:P93">SUM(G94:G102)</f>
        <v>0</v>
      </c>
      <c r="H93" s="112">
        <f t="shared" si="21"/>
        <v>0</v>
      </c>
      <c r="I93" s="112">
        <f t="shared" si="21"/>
        <v>0</v>
      </c>
      <c r="J93" s="112">
        <f t="shared" si="21"/>
        <v>0</v>
      </c>
      <c r="K93" s="112">
        <f t="shared" si="21"/>
        <v>0</v>
      </c>
      <c r="L93" s="112">
        <f t="shared" si="21"/>
        <v>0</v>
      </c>
      <c r="M93" s="112">
        <f t="shared" si="21"/>
        <v>0</v>
      </c>
      <c r="N93" s="112">
        <f t="shared" si="21"/>
        <v>0</v>
      </c>
      <c r="O93" s="112">
        <f t="shared" si="21"/>
        <v>0</v>
      </c>
      <c r="P93" s="112">
        <f t="shared" si="21"/>
        <v>34833.700000000004</v>
      </c>
      <c r="Q93" s="131">
        <f>F93+I93</f>
        <v>34833.700000000004</v>
      </c>
    </row>
    <row r="94" spans="2:16" s="67" customFormat="1" ht="48" customHeight="1">
      <c r="B94" s="67">
        <v>36</v>
      </c>
      <c r="C94" s="101" t="s">
        <v>137</v>
      </c>
      <c r="D94" s="102" t="s">
        <v>448</v>
      </c>
      <c r="E94" s="103" t="s">
        <v>138</v>
      </c>
      <c r="F94" s="65">
        <v>300.7</v>
      </c>
      <c r="G94" s="65"/>
      <c r="H94" s="65"/>
      <c r="I94" s="65">
        <f aca="true" t="shared" si="22" ref="I94:I107">J94+M94</f>
        <v>0</v>
      </c>
      <c r="J94" s="66"/>
      <c r="K94" s="65"/>
      <c r="L94" s="65"/>
      <c r="M94" s="65"/>
      <c r="N94" s="65"/>
      <c r="O94" s="65"/>
      <c r="P94" s="65">
        <f aca="true" t="shared" si="23" ref="P94:P107">F94+I94</f>
        <v>300.7</v>
      </c>
    </row>
    <row r="95" spans="2:16" s="67" customFormat="1" ht="65.25" customHeight="1">
      <c r="B95" s="67">
        <v>37</v>
      </c>
      <c r="C95" s="101" t="s">
        <v>139</v>
      </c>
      <c r="D95" s="102" t="s">
        <v>449</v>
      </c>
      <c r="E95" s="103" t="s">
        <v>140</v>
      </c>
      <c r="F95" s="65">
        <v>4300.8</v>
      </c>
      <c r="G95" s="65"/>
      <c r="H95" s="65"/>
      <c r="I95" s="65">
        <f t="shared" si="22"/>
        <v>0</v>
      </c>
      <c r="J95" s="66"/>
      <c r="K95" s="65"/>
      <c r="L95" s="65"/>
      <c r="M95" s="65"/>
      <c r="N95" s="65"/>
      <c r="O95" s="65"/>
      <c r="P95" s="65">
        <f t="shared" si="23"/>
        <v>4300.8</v>
      </c>
    </row>
    <row r="96" spans="2:16" s="67" customFormat="1" ht="39" customHeight="1">
      <c r="B96" s="67">
        <v>38</v>
      </c>
      <c r="C96" s="101" t="s">
        <v>141</v>
      </c>
      <c r="D96" s="102" t="s">
        <v>450</v>
      </c>
      <c r="E96" s="103" t="s">
        <v>142</v>
      </c>
      <c r="F96" s="65">
        <v>19697.4</v>
      </c>
      <c r="G96" s="65"/>
      <c r="H96" s="65"/>
      <c r="I96" s="65">
        <f t="shared" si="22"/>
        <v>0</v>
      </c>
      <c r="J96" s="66"/>
      <c r="K96" s="65"/>
      <c r="L96" s="65"/>
      <c r="M96" s="65"/>
      <c r="N96" s="65"/>
      <c r="O96" s="65"/>
      <c r="P96" s="65">
        <f t="shared" si="23"/>
        <v>19697.4</v>
      </c>
    </row>
    <row r="97" spans="2:16" s="67" customFormat="1" ht="66.75" customHeight="1">
      <c r="B97" s="67">
        <v>39</v>
      </c>
      <c r="C97" s="101" t="s">
        <v>143</v>
      </c>
      <c r="D97" s="102" t="s">
        <v>451</v>
      </c>
      <c r="E97" s="103" t="s">
        <v>144</v>
      </c>
      <c r="F97" s="65">
        <v>2050.5</v>
      </c>
      <c r="G97" s="65"/>
      <c r="H97" s="65"/>
      <c r="I97" s="65">
        <f t="shared" si="22"/>
        <v>0</v>
      </c>
      <c r="J97" s="66"/>
      <c r="K97" s="65"/>
      <c r="L97" s="65"/>
      <c r="M97" s="65"/>
      <c r="N97" s="65"/>
      <c r="O97" s="65"/>
      <c r="P97" s="65">
        <f t="shared" si="23"/>
        <v>2050.5</v>
      </c>
    </row>
    <row r="98" spans="2:16" s="67" customFormat="1" ht="51.75" customHeight="1">
      <c r="B98" s="67">
        <v>40</v>
      </c>
      <c r="C98" s="101" t="s">
        <v>145</v>
      </c>
      <c r="D98" s="102" t="s">
        <v>452</v>
      </c>
      <c r="E98" s="104" t="s">
        <v>146</v>
      </c>
      <c r="F98" s="65">
        <v>2700.7</v>
      </c>
      <c r="G98" s="65"/>
      <c r="H98" s="65"/>
      <c r="I98" s="65">
        <f t="shared" si="22"/>
        <v>0</v>
      </c>
      <c r="J98" s="66"/>
      <c r="K98" s="65"/>
      <c r="L98" s="65"/>
      <c r="M98" s="65"/>
      <c r="N98" s="65"/>
      <c r="O98" s="65"/>
      <c r="P98" s="65">
        <f t="shared" si="23"/>
        <v>2700.7</v>
      </c>
    </row>
    <row r="99" spans="2:16" s="67" customFormat="1" ht="55.5" customHeight="1">
      <c r="B99" s="67">
        <v>41</v>
      </c>
      <c r="C99" s="101" t="s">
        <v>147</v>
      </c>
      <c r="D99" s="102" t="s">
        <v>480</v>
      </c>
      <c r="E99" s="104" t="s">
        <v>148</v>
      </c>
      <c r="F99" s="65">
        <v>621.2</v>
      </c>
      <c r="G99" s="65"/>
      <c r="H99" s="65"/>
      <c r="I99" s="65">
        <f t="shared" si="22"/>
        <v>0</v>
      </c>
      <c r="J99" s="66"/>
      <c r="K99" s="65"/>
      <c r="L99" s="65"/>
      <c r="M99" s="65"/>
      <c r="N99" s="65"/>
      <c r="O99" s="65"/>
      <c r="P99" s="65">
        <f t="shared" si="23"/>
        <v>621.2</v>
      </c>
    </row>
    <row r="100" spans="2:16" s="67" customFormat="1" ht="52.5" customHeight="1">
      <c r="B100" s="67">
        <v>42</v>
      </c>
      <c r="C100" s="101" t="s">
        <v>149</v>
      </c>
      <c r="D100" s="102" t="s">
        <v>79</v>
      </c>
      <c r="E100" s="103" t="s">
        <v>150</v>
      </c>
      <c r="F100" s="65">
        <v>60.2</v>
      </c>
      <c r="G100" s="65"/>
      <c r="H100" s="65"/>
      <c r="I100" s="65">
        <f t="shared" si="22"/>
        <v>0</v>
      </c>
      <c r="J100" s="66"/>
      <c r="K100" s="65"/>
      <c r="L100" s="65"/>
      <c r="M100" s="65"/>
      <c r="N100" s="65"/>
      <c r="O100" s="65"/>
      <c r="P100" s="65">
        <f t="shared" si="23"/>
        <v>60.2</v>
      </c>
    </row>
    <row r="101" spans="2:16" s="67" customFormat="1" ht="69" customHeight="1">
      <c r="B101" s="67">
        <v>43</v>
      </c>
      <c r="C101" s="101" t="s">
        <v>151</v>
      </c>
      <c r="D101" s="102" t="s">
        <v>424</v>
      </c>
      <c r="E101" s="103" t="s">
        <v>152</v>
      </c>
      <c r="F101" s="65">
        <v>1504.1</v>
      </c>
      <c r="G101" s="65"/>
      <c r="H101" s="65"/>
      <c r="I101" s="65">
        <f t="shared" si="22"/>
        <v>0</v>
      </c>
      <c r="J101" s="66"/>
      <c r="K101" s="65"/>
      <c r="L101" s="65"/>
      <c r="M101" s="65"/>
      <c r="N101" s="65"/>
      <c r="O101" s="65"/>
      <c r="P101" s="65">
        <f t="shared" si="23"/>
        <v>1504.1</v>
      </c>
    </row>
    <row r="102" spans="2:16" s="67" customFormat="1" ht="69" customHeight="1">
      <c r="B102" s="67">
        <v>44</v>
      </c>
      <c r="C102" s="62" t="s">
        <v>183</v>
      </c>
      <c r="D102" s="63" t="s">
        <v>433</v>
      </c>
      <c r="E102" s="103" t="s">
        <v>182</v>
      </c>
      <c r="F102" s="65">
        <v>3598.1</v>
      </c>
      <c r="G102" s="65"/>
      <c r="H102" s="65"/>
      <c r="I102" s="65">
        <f t="shared" si="22"/>
        <v>0</v>
      </c>
      <c r="J102" s="66"/>
      <c r="K102" s="65"/>
      <c r="L102" s="65"/>
      <c r="M102" s="65"/>
      <c r="N102" s="65"/>
      <c r="O102" s="65"/>
      <c r="P102" s="65">
        <f t="shared" si="23"/>
        <v>3598.1</v>
      </c>
    </row>
    <row r="103" spans="2:17" s="113" customFormat="1" ht="76.5" customHeight="1">
      <c r="B103" s="113">
        <v>45</v>
      </c>
      <c r="C103" s="109" t="s">
        <v>131</v>
      </c>
      <c r="D103" s="110" t="s">
        <v>489</v>
      </c>
      <c r="E103" s="111" t="s">
        <v>132</v>
      </c>
      <c r="F103" s="112">
        <v>166.7</v>
      </c>
      <c r="G103" s="112"/>
      <c r="H103" s="112"/>
      <c r="I103" s="112">
        <f t="shared" si="22"/>
        <v>0</v>
      </c>
      <c r="J103" s="115"/>
      <c r="K103" s="112"/>
      <c r="L103" s="112"/>
      <c r="M103" s="112"/>
      <c r="N103" s="112"/>
      <c r="O103" s="112"/>
      <c r="P103" s="112">
        <f t="shared" si="23"/>
        <v>166.7</v>
      </c>
      <c r="Q103" s="113">
        <f>P103</f>
        <v>166.7</v>
      </c>
    </row>
    <row r="104" spans="3:16" s="113" customFormat="1" ht="51" customHeight="1">
      <c r="C104" s="109" t="s">
        <v>163</v>
      </c>
      <c r="D104" s="110" t="s">
        <v>425</v>
      </c>
      <c r="E104" s="111" t="s">
        <v>69</v>
      </c>
      <c r="F104" s="112">
        <f>F105+F106</f>
        <v>144.2</v>
      </c>
      <c r="G104" s="112">
        <f aca="true" t="shared" si="24" ref="G104:P104">G105+G106</f>
        <v>0</v>
      </c>
      <c r="H104" s="112">
        <f t="shared" si="24"/>
        <v>0</v>
      </c>
      <c r="I104" s="112">
        <f t="shared" si="24"/>
        <v>0</v>
      </c>
      <c r="J104" s="112">
        <f t="shared" si="24"/>
        <v>0</v>
      </c>
      <c r="K104" s="112">
        <f t="shared" si="24"/>
        <v>0</v>
      </c>
      <c r="L104" s="112">
        <f t="shared" si="24"/>
        <v>0</v>
      </c>
      <c r="M104" s="112">
        <f t="shared" si="24"/>
        <v>0</v>
      </c>
      <c r="N104" s="112">
        <f t="shared" si="24"/>
        <v>0</v>
      </c>
      <c r="O104" s="112">
        <f t="shared" si="24"/>
        <v>0</v>
      </c>
      <c r="P104" s="112">
        <f t="shared" si="24"/>
        <v>144.2</v>
      </c>
    </row>
    <row r="105" spans="2:17" s="67" customFormat="1" ht="36" customHeight="1" hidden="1">
      <c r="B105" s="67">
        <v>46</v>
      </c>
      <c r="C105" s="62"/>
      <c r="D105" s="63" t="s">
        <v>425</v>
      </c>
      <c r="E105" s="64" t="s">
        <v>247</v>
      </c>
      <c r="F105" s="65">
        <v>144.2</v>
      </c>
      <c r="G105" s="65"/>
      <c r="H105" s="65"/>
      <c r="I105" s="65">
        <f t="shared" si="22"/>
        <v>0</v>
      </c>
      <c r="J105" s="66"/>
      <c r="K105" s="65"/>
      <c r="L105" s="65"/>
      <c r="M105" s="65"/>
      <c r="N105" s="65"/>
      <c r="O105" s="65"/>
      <c r="P105" s="65">
        <f t="shared" si="23"/>
        <v>144.2</v>
      </c>
      <c r="Q105" s="67">
        <f>P105</f>
        <v>144.2</v>
      </c>
    </row>
    <row r="106" spans="3:16" s="67" customFormat="1" ht="46.5" customHeight="1" hidden="1">
      <c r="C106" s="62"/>
      <c r="D106" s="63" t="s">
        <v>425</v>
      </c>
      <c r="E106" s="64" t="s">
        <v>248</v>
      </c>
      <c r="F106" s="65"/>
      <c r="G106" s="65"/>
      <c r="H106" s="65"/>
      <c r="I106" s="65">
        <f>J106+M106</f>
        <v>0</v>
      </c>
      <c r="J106" s="66"/>
      <c r="K106" s="65"/>
      <c r="L106" s="65"/>
      <c r="M106" s="65"/>
      <c r="N106" s="65"/>
      <c r="O106" s="65"/>
      <c r="P106" s="65">
        <f>F106+I106</f>
        <v>0</v>
      </c>
    </row>
    <row r="107" spans="2:17" s="113" customFormat="1" ht="62.25" customHeight="1">
      <c r="B107" s="113">
        <v>47</v>
      </c>
      <c r="C107" s="109" t="s">
        <v>165</v>
      </c>
      <c r="D107" s="110" t="s">
        <v>475</v>
      </c>
      <c r="E107" s="114" t="s">
        <v>39</v>
      </c>
      <c r="F107" s="112">
        <v>21.4</v>
      </c>
      <c r="G107" s="112"/>
      <c r="H107" s="112"/>
      <c r="I107" s="112">
        <f t="shared" si="22"/>
        <v>0</v>
      </c>
      <c r="J107" s="115"/>
      <c r="K107" s="112"/>
      <c r="L107" s="112"/>
      <c r="M107" s="112"/>
      <c r="N107" s="112"/>
      <c r="O107" s="112"/>
      <c r="P107" s="112">
        <f t="shared" si="23"/>
        <v>21.4</v>
      </c>
      <c r="Q107" s="113">
        <f>P107</f>
        <v>21.4</v>
      </c>
    </row>
    <row r="108" spans="3:17" s="113" customFormat="1" ht="67.5" customHeight="1">
      <c r="C108" s="109" t="s">
        <v>328</v>
      </c>
      <c r="D108" s="110"/>
      <c r="E108" s="114" t="s">
        <v>329</v>
      </c>
      <c r="F108" s="112">
        <f aca="true" t="shared" si="25" ref="F108:H109">F109</f>
        <v>1692.4</v>
      </c>
      <c r="G108" s="112">
        <f t="shared" si="25"/>
        <v>1061.996</v>
      </c>
      <c r="H108" s="112">
        <f t="shared" si="25"/>
        <v>40.8</v>
      </c>
      <c r="I108" s="112">
        <f>SUM(I109:I110)</f>
        <v>45.3</v>
      </c>
      <c r="J108" s="112">
        <f aca="true" t="shared" si="26" ref="J108:O108">SUM(J109:J110)</f>
        <v>32.3</v>
      </c>
      <c r="K108" s="112">
        <f t="shared" si="26"/>
        <v>0</v>
      </c>
      <c r="L108" s="112">
        <f t="shared" si="26"/>
        <v>0</v>
      </c>
      <c r="M108" s="112">
        <f t="shared" si="26"/>
        <v>13</v>
      </c>
      <c r="N108" s="112">
        <f t="shared" si="26"/>
        <v>0</v>
      </c>
      <c r="O108" s="112">
        <f t="shared" si="26"/>
        <v>0</v>
      </c>
      <c r="P108" s="122">
        <f>F108+I108</f>
        <v>1737.7</v>
      </c>
      <c r="Q108" s="131">
        <f>F108+I108</f>
        <v>1737.7</v>
      </c>
    </row>
    <row r="109" spans="2:16" s="67" customFormat="1" ht="107.25" customHeight="1">
      <c r="B109" s="67">
        <v>48</v>
      </c>
      <c r="C109" s="62" t="s">
        <v>166</v>
      </c>
      <c r="D109" s="63" t="s">
        <v>421</v>
      </c>
      <c r="E109" s="103" t="s">
        <v>232</v>
      </c>
      <c r="F109" s="65">
        <f t="shared" si="25"/>
        <v>1692.4</v>
      </c>
      <c r="G109" s="65">
        <f t="shared" si="25"/>
        <v>1061.996</v>
      </c>
      <c r="H109" s="65">
        <f t="shared" si="25"/>
        <v>40.8</v>
      </c>
      <c r="I109" s="117">
        <f>J109+M109</f>
        <v>0</v>
      </c>
      <c r="J109" s="65"/>
      <c r="K109" s="65"/>
      <c r="L109" s="65"/>
      <c r="M109" s="65"/>
      <c r="N109" s="65"/>
      <c r="O109" s="65"/>
      <c r="P109" s="119">
        <f>F109+I109</f>
        <v>1692.4</v>
      </c>
    </row>
    <row r="110" spans="3:16" s="67" customFormat="1" ht="64.5" customHeight="1">
      <c r="C110" s="62"/>
      <c r="D110" s="63" t="s">
        <v>421</v>
      </c>
      <c r="E110" s="103" t="s">
        <v>233</v>
      </c>
      <c r="F110" s="65">
        <v>1692.4</v>
      </c>
      <c r="G110" s="65">
        <v>1061.996</v>
      </c>
      <c r="H110" s="65">
        <v>40.8</v>
      </c>
      <c r="I110" s="117">
        <f>J110+M110</f>
        <v>45.3</v>
      </c>
      <c r="J110" s="65">
        <f>29.8+2.5</f>
        <v>32.3</v>
      </c>
      <c r="K110" s="65"/>
      <c r="L110" s="65"/>
      <c r="M110" s="65">
        <v>13</v>
      </c>
      <c r="N110" s="65"/>
      <c r="O110" s="65"/>
      <c r="P110" s="119">
        <f>F110+I110</f>
        <v>1737.7</v>
      </c>
    </row>
    <row r="111" spans="3:16" s="30" customFormat="1" ht="84" customHeight="1" hidden="1">
      <c r="C111" s="62"/>
      <c r="D111" s="63" t="s">
        <v>421</v>
      </c>
      <c r="E111" s="104" t="s">
        <v>234</v>
      </c>
      <c r="F111" s="65"/>
      <c r="G111" s="65"/>
      <c r="H111" s="65"/>
      <c r="I111" s="117">
        <f>J111+M111</f>
        <v>0</v>
      </c>
      <c r="J111" s="65"/>
      <c r="K111" s="65"/>
      <c r="L111" s="65"/>
      <c r="M111" s="65"/>
      <c r="N111" s="65"/>
      <c r="O111" s="118"/>
      <c r="P111" s="119">
        <f>F111+I111</f>
        <v>0</v>
      </c>
    </row>
    <row r="112" spans="2:17" s="123" customFormat="1" ht="109.5" customHeight="1">
      <c r="B112" s="123">
        <v>49</v>
      </c>
      <c r="C112" s="109" t="s">
        <v>331</v>
      </c>
      <c r="D112" s="110"/>
      <c r="E112" s="114" t="s">
        <v>330</v>
      </c>
      <c r="F112" s="112">
        <f>SUM(F113:F115)</f>
        <v>103.2</v>
      </c>
      <c r="G112" s="112">
        <f aca="true" t="shared" si="27" ref="G112:P112">SUM(G113:G115)</f>
        <v>0</v>
      </c>
      <c r="H112" s="112">
        <f t="shared" si="27"/>
        <v>0</v>
      </c>
      <c r="I112" s="112">
        <f>SUM(I113:I115)</f>
        <v>0</v>
      </c>
      <c r="J112" s="112">
        <f t="shared" si="27"/>
        <v>0</v>
      </c>
      <c r="K112" s="112">
        <f t="shared" si="27"/>
        <v>0</v>
      </c>
      <c r="L112" s="112">
        <f t="shared" si="27"/>
        <v>0</v>
      </c>
      <c r="M112" s="112">
        <f t="shared" si="27"/>
        <v>0</v>
      </c>
      <c r="N112" s="112">
        <f t="shared" si="27"/>
        <v>0</v>
      </c>
      <c r="O112" s="112">
        <f t="shared" si="27"/>
        <v>0</v>
      </c>
      <c r="P112" s="112">
        <f t="shared" si="27"/>
        <v>103.2</v>
      </c>
      <c r="Q112" s="132">
        <f>F112+I112</f>
        <v>103.2</v>
      </c>
    </row>
    <row r="113" spans="2:16" s="67" customFormat="1" ht="116.25" customHeight="1">
      <c r="B113" s="67">
        <v>50</v>
      </c>
      <c r="C113" s="62" t="s">
        <v>168</v>
      </c>
      <c r="D113" s="63" t="s">
        <v>9</v>
      </c>
      <c r="E113" s="99" t="s">
        <v>167</v>
      </c>
      <c r="F113" s="65">
        <v>95</v>
      </c>
      <c r="G113" s="65"/>
      <c r="H113" s="65"/>
      <c r="I113" s="65">
        <f>J113+M113</f>
        <v>0</v>
      </c>
      <c r="J113" s="65"/>
      <c r="K113" s="65"/>
      <c r="L113" s="65"/>
      <c r="M113" s="65"/>
      <c r="N113" s="65"/>
      <c r="O113" s="65"/>
      <c r="P113" s="65">
        <f>F113+I113</f>
        <v>95</v>
      </c>
    </row>
    <row r="114" spans="2:16" s="67" customFormat="1" ht="87" customHeight="1">
      <c r="B114" s="67">
        <v>51</v>
      </c>
      <c r="C114" s="62" t="s">
        <v>185</v>
      </c>
      <c r="D114" s="63" t="s">
        <v>17</v>
      </c>
      <c r="E114" s="104" t="s">
        <v>184</v>
      </c>
      <c r="F114" s="65">
        <v>8</v>
      </c>
      <c r="G114" s="65"/>
      <c r="H114" s="65"/>
      <c r="I114" s="65">
        <f>J114+M114</f>
        <v>0</v>
      </c>
      <c r="J114" s="66"/>
      <c r="K114" s="65"/>
      <c r="L114" s="65"/>
      <c r="M114" s="65"/>
      <c r="N114" s="65"/>
      <c r="O114" s="65"/>
      <c r="P114" s="65">
        <f>F114+I114</f>
        <v>8</v>
      </c>
    </row>
    <row r="115" spans="2:16" s="67" customFormat="1" ht="49.5" customHeight="1">
      <c r="B115" s="67">
        <v>52</v>
      </c>
      <c r="C115" s="62" t="s">
        <v>186</v>
      </c>
      <c r="D115" s="63" t="s">
        <v>18</v>
      </c>
      <c r="E115" s="104" t="s">
        <v>80</v>
      </c>
      <c r="F115" s="65">
        <v>0.2</v>
      </c>
      <c r="G115" s="65"/>
      <c r="H115" s="65"/>
      <c r="I115" s="65">
        <f>J115+M115</f>
        <v>0</v>
      </c>
      <c r="J115" s="66"/>
      <c r="K115" s="65"/>
      <c r="L115" s="65"/>
      <c r="M115" s="65"/>
      <c r="N115" s="65"/>
      <c r="O115" s="65"/>
      <c r="P115" s="65">
        <f>F115+I115</f>
        <v>0.2</v>
      </c>
    </row>
    <row r="116" spans="2:17" s="113" customFormat="1" ht="120" customHeight="1">
      <c r="B116" s="113">
        <v>53</v>
      </c>
      <c r="C116" s="109" t="s">
        <v>180</v>
      </c>
      <c r="D116" s="110" t="s">
        <v>427</v>
      </c>
      <c r="E116" s="111" t="s">
        <v>179</v>
      </c>
      <c r="F116" s="112">
        <v>26</v>
      </c>
      <c r="G116" s="112"/>
      <c r="H116" s="112"/>
      <c r="I116" s="112">
        <f>J116+M116</f>
        <v>0</v>
      </c>
      <c r="J116" s="112"/>
      <c r="K116" s="112"/>
      <c r="L116" s="112"/>
      <c r="M116" s="112"/>
      <c r="N116" s="112"/>
      <c r="O116" s="112"/>
      <c r="P116" s="112">
        <f>F116+I116</f>
        <v>26</v>
      </c>
      <c r="Q116" s="131">
        <f>P116</f>
        <v>26</v>
      </c>
    </row>
    <row r="117" spans="3:17" s="113" customFormat="1" ht="63" customHeight="1">
      <c r="C117" s="109" t="s">
        <v>332</v>
      </c>
      <c r="D117" s="110"/>
      <c r="E117" s="111" t="s">
        <v>333</v>
      </c>
      <c r="F117" s="112">
        <f>SUM(F119:F121)</f>
        <v>207.012</v>
      </c>
      <c r="G117" s="112">
        <f aca="true" t="shared" si="28" ref="G117:O117">SUM(G119:G121)</f>
        <v>0</v>
      </c>
      <c r="H117" s="112">
        <f t="shared" si="28"/>
        <v>0</v>
      </c>
      <c r="I117" s="112">
        <f t="shared" si="28"/>
        <v>0</v>
      </c>
      <c r="J117" s="112">
        <f t="shared" si="28"/>
        <v>0</v>
      </c>
      <c r="K117" s="112">
        <f t="shared" si="28"/>
        <v>0</v>
      </c>
      <c r="L117" s="112">
        <f t="shared" si="28"/>
        <v>0</v>
      </c>
      <c r="M117" s="112">
        <f t="shared" si="28"/>
        <v>0</v>
      </c>
      <c r="N117" s="112">
        <f t="shared" si="28"/>
        <v>0</v>
      </c>
      <c r="O117" s="112">
        <f t="shared" si="28"/>
        <v>0</v>
      </c>
      <c r="P117" s="112">
        <f>SUM(P119:P121)</f>
        <v>207.012</v>
      </c>
      <c r="Q117" s="131">
        <f>F117+I117</f>
        <v>207.012</v>
      </c>
    </row>
    <row r="118" spans="2:17" s="113" customFormat="1" ht="63" customHeight="1">
      <c r="B118" s="113">
        <v>54</v>
      </c>
      <c r="C118" s="62" t="s">
        <v>164</v>
      </c>
      <c r="D118" s="63" t="s">
        <v>432</v>
      </c>
      <c r="E118" s="64" t="s">
        <v>240</v>
      </c>
      <c r="F118" s="20">
        <f>F119+F120</f>
        <v>107.012</v>
      </c>
      <c r="G118" s="20">
        <f>G119+G120</f>
        <v>0</v>
      </c>
      <c r="H118" s="20">
        <f>H119+H120</f>
        <v>0</v>
      </c>
      <c r="I118" s="20">
        <f aca="true" t="shared" si="29" ref="I118:O118">SUM(I119:I120)</f>
        <v>0</v>
      </c>
      <c r="J118" s="20">
        <f t="shared" si="29"/>
        <v>0</v>
      </c>
      <c r="K118" s="20">
        <f t="shared" si="29"/>
        <v>0</v>
      </c>
      <c r="L118" s="20">
        <f t="shared" si="29"/>
        <v>0</v>
      </c>
      <c r="M118" s="20">
        <f t="shared" si="29"/>
        <v>0</v>
      </c>
      <c r="N118" s="20">
        <f t="shared" si="29"/>
        <v>0</v>
      </c>
      <c r="O118" s="20">
        <f t="shared" si="29"/>
        <v>0</v>
      </c>
      <c r="P118" s="65">
        <f>F118+I118</f>
        <v>107.012</v>
      </c>
      <c r="Q118" s="131"/>
    </row>
    <row r="119" spans="3:16" s="67" customFormat="1" ht="50.25" customHeight="1">
      <c r="C119" s="62"/>
      <c r="D119" s="63" t="s">
        <v>432</v>
      </c>
      <c r="E119" s="64" t="s">
        <v>242</v>
      </c>
      <c r="F119" s="100">
        <f>8.712+19</f>
        <v>27.712</v>
      </c>
      <c r="G119" s="65"/>
      <c r="H119" s="65"/>
      <c r="I119" s="65">
        <f>J119+M119</f>
        <v>0</v>
      </c>
      <c r="J119" s="65"/>
      <c r="K119" s="65"/>
      <c r="L119" s="65"/>
      <c r="M119" s="65"/>
      <c r="N119" s="65"/>
      <c r="O119" s="65"/>
      <c r="P119" s="65">
        <f>F119+I119</f>
        <v>27.712</v>
      </c>
    </row>
    <row r="120" spans="3:16" s="67" customFormat="1" ht="55.5" customHeight="1">
      <c r="C120" s="62"/>
      <c r="D120" s="63" t="s">
        <v>432</v>
      </c>
      <c r="E120" s="64" t="s">
        <v>241</v>
      </c>
      <c r="F120" s="65">
        <v>79.3</v>
      </c>
      <c r="G120" s="65"/>
      <c r="H120" s="65"/>
      <c r="I120" s="65">
        <f>J120+M120</f>
        <v>0</v>
      </c>
      <c r="J120" s="65"/>
      <c r="K120" s="65"/>
      <c r="L120" s="65"/>
      <c r="M120" s="65"/>
      <c r="N120" s="65"/>
      <c r="O120" s="65"/>
      <c r="P120" s="65">
        <f>F120+I120</f>
        <v>79.3</v>
      </c>
    </row>
    <row r="121" spans="2:16" s="67" customFormat="1" ht="137.25" customHeight="1">
      <c r="B121" s="67">
        <v>55</v>
      </c>
      <c r="C121" s="62" t="s">
        <v>181</v>
      </c>
      <c r="D121" s="63" t="s">
        <v>426</v>
      </c>
      <c r="E121" s="64" t="s">
        <v>382</v>
      </c>
      <c r="F121" s="65">
        <v>100</v>
      </c>
      <c r="G121" s="65"/>
      <c r="H121" s="65"/>
      <c r="I121" s="65">
        <f>J121+M121</f>
        <v>0</v>
      </c>
      <c r="J121" s="65"/>
      <c r="K121" s="65"/>
      <c r="L121" s="65"/>
      <c r="M121" s="65"/>
      <c r="N121" s="65"/>
      <c r="O121" s="65"/>
      <c r="P121" s="65">
        <f>F121+I121</f>
        <v>100</v>
      </c>
    </row>
    <row r="122" spans="3:17" s="128" customFormat="1" ht="56.25" customHeight="1">
      <c r="C122" s="125" t="s">
        <v>334</v>
      </c>
      <c r="D122" s="126"/>
      <c r="E122" s="111" t="s">
        <v>335</v>
      </c>
      <c r="F122" s="127">
        <f>SUM(F123:F124)</f>
        <v>886.11</v>
      </c>
      <c r="G122" s="127">
        <f>SUM(G123:G124)</f>
        <v>0</v>
      </c>
      <c r="H122" s="127">
        <f>SUM(H123:H124)</f>
        <v>0</v>
      </c>
      <c r="I122" s="127">
        <f>SUM(I123:I124)</f>
        <v>406.5</v>
      </c>
      <c r="J122" s="127">
        <f aca="true" t="shared" si="30" ref="J122:O122">SUM(J123:J124)</f>
        <v>0</v>
      </c>
      <c r="K122" s="127">
        <f t="shared" si="30"/>
        <v>0</v>
      </c>
      <c r="L122" s="127">
        <f t="shared" si="30"/>
        <v>0</v>
      </c>
      <c r="M122" s="127">
        <f t="shared" si="30"/>
        <v>406.5</v>
      </c>
      <c r="N122" s="127">
        <f t="shared" si="30"/>
        <v>406.5</v>
      </c>
      <c r="O122" s="127">
        <f t="shared" si="30"/>
        <v>0</v>
      </c>
      <c r="P122" s="127">
        <f>SUM(P123:P124)</f>
        <v>1292.6100000000001</v>
      </c>
      <c r="Q122" s="133">
        <f>F122+I122</f>
        <v>1292.6100000000001</v>
      </c>
    </row>
    <row r="123" spans="2:16" s="67" customFormat="1" ht="44.25" customHeight="1">
      <c r="B123" s="67">
        <v>60</v>
      </c>
      <c r="C123" s="62" t="s">
        <v>175</v>
      </c>
      <c r="D123" s="63" t="s">
        <v>431</v>
      </c>
      <c r="E123" s="104" t="s">
        <v>467</v>
      </c>
      <c r="F123" s="65">
        <f>1.7+37.51</f>
        <v>39.21</v>
      </c>
      <c r="G123" s="65"/>
      <c r="H123" s="65"/>
      <c r="I123" s="65">
        <f>J123+M123</f>
        <v>0</v>
      </c>
      <c r="J123" s="65"/>
      <c r="K123" s="65"/>
      <c r="L123" s="65"/>
      <c r="M123" s="65"/>
      <c r="N123" s="65"/>
      <c r="O123" s="65"/>
      <c r="P123" s="65">
        <f>F123+I123</f>
        <v>39.21</v>
      </c>
    </row>
    <row r="124" spans="2:17" s="67" customFormat="1" ht="52.5" customHeight="1">
      <c r="B124" s="67">
        <v>56</v>
      </c>
      <c r="C124" s="62" t="s">
        <v>157</v>
      </c>
      <c r="D124" s="63" t="s">
        <v>431</v>
      </c>
      <c r="E124" s="104" t="s">
        <v>215</v>
      </c>
      <c r="F124" s="65">
        <f>SUM(F125:F135)</f>
        <v>846.9</v>
      </c>
      <c r="G124" s="65">
        <f>SUM(G125:G135)</f>
        <v>0</v>
      </c>
      <c r="H124" s="65">
        <f>SUM(H125:H135)</f>
        <v>0</v>
      </c>
      <c r="I124" s="65">
        <f>J124+M124</f>
        <v>406.5</v>
      </c>
      <c r="J124" s="65">
        <f aca="true" t="shared" si="31" ref="J124:O124">SUM(J125:J135)</f>
        <v>0</v>
      </c>
      <c r="K124" s="65">
        <f t="shared" si="31"/>
        <v>0</v>
      </c>
      <c r="L124" s="65">
        <f t="shared" si="31"/>
        <v>0</v>
      </c>
      <c r="M124" s="65">
        <f t="shared" si="31"/>
        <v>406.5</v>
      </c>
      <c r="N124" s="65">
        <f t="shared" si="31"/>
        <v>406.5</v>
      </c>
      <c r="O124" s="65">
        <f t="shared" si="31"/>
        <v>0</v>
      </c>
      <c r="P124" s="65">
        <f>F124+I124</f>
        <v>1253.4</v>
      </c>
      <c r="Q124" s="129"/>
    </row>
    <row r="125" spans="3:17" s="67" customFormat="1" ht="48" customHeight="1">
      <c r="C125" s="62"/>
      <c r="D125" s="63"/>
      <c r="E125" s="104" t="s">
        <v>216</v>
      </c>
      <c r="F125" s="65">
        <v>686.9</v>
      </c>
      <c r="G125" s="65"/>
      <c r="H125" s="65"/>
      <c r="I125" s="65">
        <f aca="true" t="shared" si="32" ref="I125:I135">J125+M125</f>
        <v>0</v>
      </c>
      <c r="J125" s="65"/>
      <c r="K125" s="65"/>
      <c r="L125" s="65"/>
      <c r="M125" s="65"/>
      <c r="N125" s="65"/>
      <c r="O125" s="65"/>
      <c r="P125" s="119">
        <f aca="true" t="shared" si="33" ref="P125:P150">F125+I125</f>
        <v>686.9</v>
      </c>
      <c r="Q125" s="129"/>
    </row>
    <row r="126" spans="3:16" s="67" customFormat="1" ht="63.75" customHeight="1">
      <c r="C126" s="62"/>
      <c r="D126" s="63"/>
      <c r="E126" s="104" t="s">
        <v>111</v>
      </c>
      <c r="F126" s="65">
        <v>15</v>
      </c>
      <c r="G126" s="118"/>
      <c r="H126" s="118"/>
      <c r="I126" s="65">
        <f t="shared" si="32"/>
        <v>0</v>
      </c>
      <c r="J126" s="118"/>
      <c r="K126" s="118"/>
      <c r="L126" s="118"/>
      <c r="M126" s="118"/>
      <c r="N126" s="118"/>
      <c r="O126" s="118"/>
      <c r="P126" s="119">
        <f t="shared" si="33"/>
        <v>15</v>
      </c>
    </row>
    <row r="127" spans="2:16" s="67" customFormat="1" ht="48" customHeight="1">
      <c r="B127" s="67">
        <v>57</v>
      </c>
      <c r="C127" s="62"/>
      <c r="D127" s="63"/>
      <c r="E127" s="104" t="s">
        <v>112</v>
      </c>
      <c r="F127" s="65">
        <v>50</v>
      </c>
      <c r="G127" s="118"/>
      <c r="H127" s="118"/>
      <c r="I127" s="65">
        <f t="shared" si="32"/>
        <v>0</v>
      </c>
      <c r="J127" s="118"/>
      <c r="K127" s="118"/>
      <c r="L127" s="118"/>
      <c r="M127" s="118"/>
      <c r="N127" s="118"/>
      <c r="O127" s="118"/>
      <c r="P127" s="119">
        <f t="shared" si="33"/>
        <v>50</v>
      </c>
    </row>
    <row r="128" spans="2:16" s="67" customFormat="1" ht="64.5" customHeight="1">
      <c r="B128" s="67">
        <v>58</v>
      </c>
      <c r="C128" s="62"/>
      <c r="D128" s="63"/>
      <c r="E128" s="104" t="s">
        <v>254</v>
      </c>
      <c r="F128" s="65">
        <v>5</v>
      </c>
      <c r="G128" s="118"/>
      <c r="H128" s="118"/>
      <c r="I128" s="65">
        <f t="shared" si="32"/>
        <v>0</v>
      </c>
      <c r="J128" s="118"/>
      <c r="K128" s="118"/>
      <c r="L128" s="118"/>
      <c r="M128" s="65">
        <f>250-250</f>
        <v>0</v>
      </c>
      <c r="N128" s="65">
        <f>250-250</f>
        <v>0</v>
      </c>
      <c r="O128" s="65">
        <f>250-250</f>
        <v>0</v>
      </c>
      <c r="P128" s="119">
        <f t="shared" si="33"/>
        <v>5</v>
      </c>
    </row>
    <row r="129" spans="2:16" s="67" customFormat="1" ht="58.5" customHeight="1">
      <c r="B129" s="67">
        <v>59</v>
      </c>
      <c r="C129" s="62"/>
      <c r="D129" s="63"/>
      <c r="E129" s="104" t="s">
        <v>113</v>
      </c>
      <c r="F129" s="65">
        <v>30</v>
      </c>
      <c r="G129" s="118"/>
      <c r="H129" s="118"/>
      <c r="I129" s="65">
        <f t="shared" si="32"/>
        <v>0</v>
      </c>
      <c r="J129" s="118"/>
      <c r="K129" s="118"/>
      <c r="L129" s="118"/>
      <c r="M129" s="118"/>
      <c r="N129" s="118"/>
      <c r="O129" s="118"/>
      <c r="P129" s="119">
        <f t="shared" si="33"/>
        <v>30</v>
      </c>
    </row>
    <row r="130" spans="2:16" s="67" customFormat="1" ht="44.25" customHeight="1">
      <c r="B130" s="67">
        <v>59</v>
      </c>
      <c r="C130" s="62"/>
      <c r="D130" s="63"/>
      <c r="E130" s="64" t="s">
        <v>114</v>
      </c>
      <c r="F130" s="65">
        <v>15</v>
      </c>
      <c r="G130" s="118"/>
      <c r="H130" s="118"/>
      <c r="I130" s="65">
        <f t="shared" si="32"/>
        <v>16.5</v>
      </c>
      <c r="J130" s="118"/>
      <c r="K130" s="118"/>
      <c r="L130" s="118"/>
      <c r="M130" s="65">
        <v>16.5</v>
      </c>
      <c r="N130" s="65">
        <v>16.5</v>
      </c>
      <c r="O130" s="118"/>
      <c r="P130" s="119">
        <f t="shared" si="33"/>
        <v>31.5</v>
      </c>
    </row>
    <row r="131" spans="3:16" s="67" customFormat="1" ht="45" customHeight="1">
      <c r="C131" s="62"/>
      <c r="D131" s="63"/>
      <c r="E131" s="64" t="s">
        <v>217</v>
      </c>
      <c r="F131" s="65">
        <v>45</v>
      </c>
      <c r="G131" s="118"/>
      <c r="H131" s="118"/>
      <c r="I131" s="65"/>
      <c r="J131" s="118"/>
      <c r="K131" s="118"/>
      <c r="L131" s="118"/>
      <c r="M131" s="118"/>
      <c r="N131" s="118"/>
      <c r="O131" s="118"/>
      <c r="P131" s="119">
        <f>F131+I131</f>
        <v>45</v>
      </c>
    </row>
    <row r="132" spans="5:16" ht="48.75" customHeight="1">
      <c r="E132" s="165" t="s">
        <v>115</v>
      </c>
      <c r="I132" s="65">
        <f t="shared" si="32"/>
        <v>280</v>
      </c>
      <c r="M132" s="169">
        <v>280</v>
      </c>
      <c r="N132" s="169">
        <v>280</v>
      </c>
      <c r="P132" s="119">
        <f>F132+I132</f>
        <v>280</v>
      </c>
    </row>
    <row r="133" spans="2:16" s="67" customFormat="1" ht="63.75" customHeight="1">
      <c r="B133" s="67">
        <v>62</v>
      </c>
      <c r="C133" s="62"/>
      <c r="D133" s="63"/>
      <c r="E133" s="104" t="s">
        <v>116</v>
      </c>
      <c r="F133" s="65"/>
      <c r="G133" s="118"/>
      <c r="H133" s="118"/>
      <c r="I133" s="65">
        <f t="shared" si="32"/>
        <v>110</v>
      </c>
      <c r="J133" s="118"/>
      <c r="K133" s="118"/>
      <c r="L133" s="118"/>
      <c r="M133" s="65">
        <v>110</v>
      </c>
      <c r="N133" s="65">
        <v>110</v>
      </c>
      <c r="O133" s="118"/>
      <c r="P133" s="119">
        <f>F133+I133</f>
        <v>110</v>
      </c>
    </row>
    <row r="134" spans="3:16" s="67" customFormat="1" ht="63" customHeight="1" hidden="1">
      <c r="C134" s="62"/>
      <c r="D134" s="63"/>
      <c r="E134" s="64" t="s">
        <v>117</v>
      </c>
      <c r="F134" s="65"/>
      <c r="G134" s="118"/>
      <c r="H134" s="118"/>
      <c r="I134" s="65"/>
      <c r="J134" s="118"/>
      <c r="K134" s="118"/>
      <c r="L134" s="118"/>
      <c r="M134" s="118"/>
      <c r="N134" s="118"/>
      <c r="O134" s="118"/>
      <c r="P134" s="119"/>
    </row>
    <row r="135" spans="3:16" s="67" customFormat="1" ht="57.75" customHeight="1" hidden="1">
      <c r="C135" s="62"/>
      <c r="D135" s="63"/>
      <c r="E135" s="104" t="s">
        <v>218</v>
      </c>
      <c r="F135" s="65"/>
      <c r="G135" s="65"/>
      <c r="H135" s="65"/>
      <c r="I135" s="65">
        <f t="shared" si="32"/>
        <v>0</v>
      </c>
      <c r="J135" s="66"/>
      <c r="K135" s="65"/>
      <c r="L135" s="65"/>
      <c r="M135" s="65"/>
      <c r="N135" s="65"/>
      <c r="O135" s="65"/>
      <c r="P135" s="65">
        <f t="shared" si="33"/>
        <v>0</v>
      </c>
    </row>
    <row r="136" spans="2:17" s="113" customFormat="1" ht="97.5" customHeight="1">
      <c r="B136" s="113">
        <v>61</v>
      </c>
      <c r="C136" s="109" t="s">
        <v>336</v>
      </c>
      <c r="D136" s="110" t="s">
        <v>23</v>
      </c>
      <c r="E136" s="130" t="s">
        <v>37</v>
      </c>
      <c r="F136" s="121"/>
      <c r="G136" s="121"/>
      <c r="H136" s="121"/>
      <c r="I136" s="120">
        <f>J136+M136</f>
        <v>0</v>
      </c>
      <c r="J136" s="112"/>
      <c r="K136" s="121"/>
      <c r="L136" s="121"/>
      <c r="M136" s="121"/>
      <c r="N136" s="121"/>
      <c r="O136" s="121"/>
      <c r="P136" s="122">
        <f t="shared" si="33"/>
        <v>0</v>
      </c>
      <c r="Q136" s="131">
        <f>F136+I136</f>
        <v>0</v>
      </c>
    </row>
    <row r="137" spans="2:17" s="113" customFormat="1" ht="94.5" customHeight="1">
      <c r="B137" s="113">
        <v>62</v>
      </c>
      <c r="C137" s="109" t="s">
        <v>389</v>
      </c>
      <c r="D137" s="110" t="s">
        <v>466</v>
      </c>
      <c r="E137" s="138" t="s">
        <v>390</v>
      </c>
      <c r="F137" s="112">
        <v>10</v>
      </c>
      <c r="G137" s="121"/>
      <c r="H137" s="121"/>
      <c r="I137" s="120">
        <f aca="true" t="shared" si="34" ref="I137:I150">J137+M137</f>
        <v>0</v>
      </c>
      <c r="J137" s="112"/>
      <c r="K137" s="121"/>
      <c r="L137" s="121"/>
      <c r="M137" s="121"/>
      <c r="N137" s="121"/>
      <c r="O137" s="121"/>
      <c r="P137" s="122">
        <f t="shared" si="33"/>
        <v>10</v>
      </c>
      <c r="Q137" s="131"/>
    </row>
    <row r="138" spans="1:17" s="113" customFormat="1" ht="84" customHeight="1" hidden="1">
      <c r="A138" s="113">
        <v>1</v>
      </c>
      <c r="B138" s="113">
        <v>63</v>
      </c>
      <c r="C138" s="109" t="s">
        <v>496</v>
      </c>
      <c r="D138" s="110" t="s">
        <v>11</v>
      </c>
      <c r="E138" s="138" t="s">
        <v>243</v>
      </c>
      <c r="F138" s="112">
        <f>SUM(F139:F150)</f>
        <v>0</v>
      </c>
      <c r="G138" s="112">
        <f>SUM(G139:G150)</f>
        <v>0</v>
      </c>
      <c r="H138" s="112">
        <f>SUM(H139:H150)</f>
        <v>0</v>
      </c>
      <c r="I138" s="112">
        <f>SUM(I139:I150)</f>
        <v>0</v>
      </c>
      <c r="J138" s="112">
        <f aca="true" t="shared" si="35" ref="J138:O138">SUM(J139:J150)</f>
        <v>0</v>
      </c>
      <c r="K138" s="112">
        <f t="shared" si="35"/>
        <v>0</v>
      </c>
      <c r="L138" s="112">
        <f t="shared" si="35"/>
        <v>0</v>
      </c>
      <c r="M138" s="112">
        <f t="shared" si="35"/>
        <v>0</v>
      </c>
      <c r="N138" s="112">
        <f t="shared" si="35"/>
        <v>0</v>
      </c>
      <c r="O138" s="112">
        <f t="shared" si="35"/>
        <v>0</v>
      </c>
      <c r="P138" s="122">
        <f>F138+I138</f>
        <v>0</v>
      </c>
      <c r="Q138" s="131"/>
    </row>
    <row r="139" spans="3:17" s="67" customFormat="1" ht="77.25" customHeight="1" hidden="1">
      <c r="C139" s="62"/>
      <c r="D139" s="63" t="s">
        <v>11</v>
      </c>
      <c r="E139" s="64" t="s">
        <v>244</v>
      </c>
      <c r="F139" s="65"/>
      <c r="G139" s="118"/>
      <c r="H139" s="118"/>
      <c r="I139" s="56">
        <f t="shared" si="34"/>
        <v>0</v>
      </c>
      <c r="J139" s="65"/>
      <c r="K139" s="118"/>
      <c r="L139" s="118"/>
      <c r="M139" s="65"/>
      <c r="N139" s="65"/>
      <c r="O139" s="65"/>
      <c r="P139" s="57">
        <f t="shared" si="33"/>
        <v>0</v>
      </c>
      <c r="Q139" s="153"/>
    </row>
    <row r="140" spans="3:17" s="67" customFormat="1" ht="49.5" customHeight="1" hidden="1">
      <c r="C140" s="62"/>
      <c r="D140" s="63" t="s">
        <v>11</v>
      </c>
      <c r="E140" s="64" t="s">
        <v>245</v>
      </c>
      <c r="F140" s="65"/>
      <c r="G140" s="118"/>
      <c r="H140" s="118"/>
      <c r="I140" s="56">
        <f t="shared" si="34"/>
        <v>0</v>
      </c>
      <c r="J140" s="65"/>
      <c r="K140" s="118"/>
      <c r="L140" s="118"/>
      <c r="M140" s="65"/>
      <c r="N140" s="65"/>
      <c r="O140" s="65"/>
      <c r="P140" s="57">
        <f t="shared" si="33"/>
        <v>0</v>
      </c>
      <c r="Q140" s="153"/>
    </row>
    <row r="141" spans="3:17" s="67" customFormat="1" ht="49.5" customHeight="1" hidden="1">
      <c r="C141" s="62"/>
      <c r="D141" s="63" t="s">
        <v>11</v>
      </c>
      <c r="E141" s="64" t="s">
        <v>246</v>
      </c>
      <c r="F141" s="65"/>
      <c r="G141" s="118"/>
      <c r="H141" s="118"/>
      <c r="I141" s="56">
        <f t="shared" si="34"/>
        <v>0</v>
      </c>
      <c r="J141" s="65"/>
      <c r="K141" s="118"/>
      <c r="L141" s="118"/>
      <c r="M141" s="65"/>
      <c r="N141" s="65"/>
      <c r="O141" s="65"/>
      <c r="P141" s="57">
        <f t="shared" si="33"/>
        <v>0</v>
      </c>
      <c r="Q141" s="153"/>
    </row>
    <row r="142" spans="3:17" s="67" customFormat="1" ht="53.25" customHeight="1" hidden="1">
      <c r="C142" s="62"/>
      <c r="D142" s="63" t="s">
        <v>11</v>
      </c>
      <c r="E142" s="141" t="s">
        <v>250</v>
      </c>
      <c r="F142" s="65"/>
      <c r="G142" s="118"/>
      <c r="H142" s="118"/>
      <c r="I142" s="56">
        <f t="shared" si="34"/>
        <v>0</v>
      </c>
      <c r="J142" s="65"/>
      <c r="K142" s="118"/>
      <c r="L142" s="118"/>
      <c r="M142" s="65"/>
      <c r="N142" s="65"/>
      <c r="O142" s="65"/>
      <c r="P142" s="57">
        <f t="shared" si="33"/>
        <v>0</v>
      </c>
      <c r="Q142" s="153"/>
    </row>
    <row r="143" spans="3:17" s="67" customFormat="1" ht="63" customHeight="1" hidden="1">
      <c r="C143" s="62"/>
      <c r="D143" s="63" t="s">
        <v>11</v>
      </c>
      <c r="E143" s="104" t="s">
        <v>251</v>
      </c>
      <c r="F143" s="65"/>
      <c r="G143" s="118"/>
      <c r="H143" s="118"/>
      <c r="I143" s="56">
        <f t="shared" si="34"/>
        <v>0</v>
      </c>
      <c r="J143" s="65"/>
      <c r="K143" s="118"/>
      <c r="L143" s="118"/>
      <c r="M143" s="65"/>
      <c r="N143" s="65"/>
      <c r="O143" s="65"/>
      <c r="P143" s="57">
        <f t="shared" si="33"/>
        <v>0</v>
      </c>
      <c r="Q143" s="153"/>
    </row>
    <row r="144" spans="3:17" s="67" customFormat="1" ht="130.5" customHeight="1" hidden="1">
      <c r="C144" s="62"/>
      <c r="D144" s="63" t="s">
        <v>11</v>
      </c>
      <c r="E144" s="64" t="s">
        <v>396</v>
      </c>
      <c r="F144" s="65"/>
      <c r="G144" s="118"/>
      <c r="H144" s="118"/>
      <c r="I144" s="56">
        <f t="shared" si="34"/>
        <v>0</v>
      </c>
      <c r="J144" s="65"/>
      <c r="K144" s="118"/>
      <c r="L144" s="118"/>
      <c r="M144" s="65"/>
      <c r="N144" s="65"/>
      <c r="O144" s="65"/>
      <c r="P144" s="57">
        <f t="shared" si="33"/>
        <v>0</v>
      </c>
      <c r="Q144" s="153"/>
    </row>
    <row r="145" spans="3:17" s="67" customFormat="1" ht="122.25" customHeight="1" hidden="1">
      <c r="C145" s="62"/>
      <c r="D145" s="63" t="s">
        <v>11</v>
      </c>
      <c r="E145" s="64" t="s">
        <v>502</v>
      </c>
      <c r="F145" s="65"/>
      <c r="G145" s="118"/>
      <c r="H145" s="118"/>
      <c r="I145" s="56">
        <f t="shared" si="34"/>
        <v>0</v>
      </c>
      <c r="J145" s="65"/>
      <c r="K145" s="118"/>
      <c r="L145" s="118"/>
      <c r="M145" s="65"/>
      <c r="N145" s="65"/>
      <c r="O145" s="65"/>
      <c r="P145" s="57">
        <f t="shared" si="33"/>
        <v>0</v>
      </c>
      <c r="Q145" s="153"/>
    </row>
    <row r="146" spans="3:17" s="67" customFormat="1" ht="63.75" customHeight="1" hidden="1">
      <c r="C146" s="62"/>
      <c r="D146" s="63" t="s">
        <v>11</v>
      </c>
      <c r="E146" s="64" t="s">
        <v>252</v>
      </c>
      <c r="F146" s="65"/>
      <c r="G146" s="118"/>
      <c r="H146" s="118"/>
      <c r="I146" s="56">
        <f t="shared" si="34"/>
        <v>0</v>
      </c>
      <c r="J146" s="65"/>
      <c r="K146" s="118"/>
      <c r="L146" s="118"/>
      <c r="M146" s="65"/>
      <c r="N146" s="65"/>
      <c r="O146" s="65"/>
      <c r="P146" s="57">
        <f t="shared" si="33"/>
        <v>0</v>
      </c>
      <c r="Q146" s="153"/>
    </row>
    <row r="147" spans="3:17" s="67" customFormat="1" ht="48.75" customHeight="1" hidden="1">
      <c r="C147" s="62"/>
      <c r="D147" s="63" t="s">
        <v>11</v>
      </c>
      <c r="E147" s="141" t="s">
        <v>253</v>
      </c>
      <c r="F147" s="118"/>
      <c r="G147" s="118"/>
      <c r="H147" s="118"/>
      <c r="I147" s="56">
        <f t="shared" si="34"/>
        <v>0</v>
      </c>
      <c r="J147" s="65"/>
      <c r="K147" s="118"/>
      <c r="L147" s="118"/>
      <c r="M147" s="65"/>
      <c r="N147" s="65"/>
      <c r="O147" s="65"/>
      <c r="P147" s="57">
        <f t="shared" si="33"/>
        <v>0</v>
      </c>
      <c r="Q147" s="153"/>
    </row>
    <row r="148" spans="3:17" s="67" customFormat="1" ht="66" customHeight="1" hidden="1">
      <c r="C148" s="62"/>
      <c r="D148" s="63" t="s">
        <v>11</v>
      </c>
      <c r="E148" s="141" t="s">
        <v>254</v>
      </c>
      <c r="F148" s="118"/>
      <c r="G148" s="118"/>
      <c r="H148" s="118"/>
      <c r="I148" s="56">
        <f>J148+M148</f>
        <v>0</v>
      </c>
      <c r="J148" s="65"/>
      <c r="K148" s="118"/>
      <c r="L148" s="118"/>
      <c r="M148" s="65"/>
      <c r="N148" s="65"/>
      <c r="O148" s="65"/>
      <c r="P148" s="57">
        <f>F148+I148</f>
        <v>0</v>
      </c>
      <c r="Q148" s="153"/>
    </row>
    <row r="149" spans="3:17" s="10" customFormat="1" ht="45" customHeight="1" hidden="1">
      <c r="C149" s="62"/>
      <c r="D149" s="63" t="s">
        <v>11</v>
      </c>
      <c r="E149" s="141" t="s">
        <v>255</v>
      </c>
      <c r="F149" s="19"/>
      <c r="G149" s="19"/>
      <c r="H149" s="19"/>
      <c r="I149" s="56">
        <f t="shared" si="34"/>
        <v>0</v>
      </c>
      <c r="J149" s="20"/>
      <c r="K149" s="19"/>
      <c r="L149" s="19"/>
      <c r="M149" s="19"/>
      <c r="N149" s="19"/>
      <c r="O149" s="19"/>
      <c r="P149" s="57">
        <f t="shared" si="33"/>
        <v>0</v>
      </c>
      <c r="Q149" s="40"/>
    </row>
    <row r="150" spans="3:17" s="10" customFormat="1" ht="60.75" customHeight="1" hidden="1">
      <c r="C150" s="62"/>
      <c r="D150" s="63" t="s">
        <v>11</v>
      </c>
      <c r="E150" s="141" t="s">
        <v>256</v>
      </c>
      <c r="F150" s="19"/>
      <c r="G150" s="19"/>
      <c r="H150" s="19"/>
      <c r="I150" s="56">
        <f t="shared" si="34"/>
        <v>0</v>
      </c>
      <c r="J150" s="20"/>
      <c r="K150" s="19"/>
      <c r="L150" s="19"/>
      <c r="M150" s="20"/>
      <c r="N150" s="20"/>
      <c r="O150" s="20"/>
      <c r="P150" s="57">
        <f t="shared" si="33"/>
        <v>0</v>
      </c>
      <c r="Q150" s="40"/>
    </row>
    <row r="151" spans="3:18" s="136" customFormat="1" ht="51" customHeight="1">
      <c r="C151" s="134"/>
      <c r="D151" s="135"/>
      <c r="E151" s="95" t="s">
        <v>312</v>
      </c>
      <c r="F151" s="85">
        <f aca="true" t="shared" si="36" ref="F151:P151">F136+F71+F122+F117+F116+F112+F108+F107+F104+F103+F93+F84+F79+F72+F70+F137+F138</f>
        <v>44943.822</v>
      </c>
      <c r="G151" s="85">
        <f t="shared" si="36"/>
        <v>2230.786</v>
      </c>
      <c r="H151" s="85">
        <f t="shared" si="36"/>
        <v>92.19999999999999</v>
      </c>
      <c r="I151" s="85">
        <f t="shared" si="36"/>
        <v>451.8</v>
      </c>
      <c r="J151" s="85">
        <f t="shared" si="36"/>
        <v>32.3</v>
      </c>
      <c r="K151" s="85">
        <f t="shared" si="36"/>
        <v>0</v>
      </c>
      <c r="L151" s="85">
        <f t="shared" si="36"/>
        <v>0</v>
      </c>
      <c r="M151" s="85">
        <f t="shared" si="36"/>
        <v>419.5</v>
      </c>
      <c r="N151" s="85">
        <f t="shared" si="36"/>
        <v>406.5</v>
      </c>
      <c r="O151" s="85">
        <f t="shared" si="36"/>
        <v>0</v>
      </c>
      <c r="P151" s="85">
        <f t="shared" si="36"/>
        <v>45395.622</v>
      </c>
      <c r="Q151" s="137">
        <f>F151+I151</f>
        <v>45395.622</v>
      </c>
      <c r="R151" s="137">
        <f>P151-Q151</f>
        <v>0</v>
      </c>
    </row>
    <row r="152" spans="3:17" s="91" customFormat="1" ht="58.5" customHeight="1">
      <c r="C152" s="81" t="s">
        <v>337</v>
      </c>
      <c r="D152" s="82"/>
      <c r="E152" s="89" t="s">
        <v>344</v>
      </c>
      <c r="F152" s="83"/>
      <c r="G152" s="83"/>
      <c r="H152" s="83"/>
      <c r="I152" s="83"/>
      <c r="J152" s="83"/>
      <c r="K152" s="83"/>
      <c r="L152" s="83"/>
      <c r="M152" s="83"/>
      <c r="N152" s="83"/>
      <c r="O152" s="83"/>
      <c r="P152" s="83"/>
      <c r="Q152" s="90" t="e">
        <f>P152-#REF!</f>
        <v>#REF!</v>
      </c>
    </row>
    <row r="153" spans="3:17" s="10" customFormat="1" ht="75" customHeight="1">
      <c r="C153" s="54" t="s">
        <v>338</v>
      </c>
      <c r="D153" s="7"/>
      <c r="E153" s="53" t="s">
        <v>343</v>
      </c>
      <c r="F153" s="20"/>
      <c r="G153" s="20"/>
      <c r="H153" s="20"/>
      <c r="I153" s="20"/>
      <c r="J153" s="20"/>
      <c r="K153" s="20"/>
      <c r="L153" s="20"/>
      <c r="M153" s="20"/>
      <c r="N153" s="20"/>
      <c r="O153" s="20"/>
      <c r="P153" s="20"/>
      <c r="Q153" s="40"/>
    </row>
    <row r="154" spans="2:16" s="10" customFormat="1" ht="117.75" customHeight="1">
      <c r="B154" s="10">
        <v>64</v>
      </c>
      <c r="C154" s="77" t="s">
        <v>347</v>
      </c>
      <c r="D154" s="78" t="s">
        <v>417</v>
      </c>
      <c r="E154" s="60" t="s">
        <v>49</v>
      </c>
      <c r="F154" s="59">
        <v>739.4</v>
      </c>
      <c r="G154" s="59">
        <v>499.6</v>
      </c>
      <c r="H154" s="59">
        <v>15.7</v>
      </c>
      <c r="I154" s="20">
        <f aca="true" t="shared" si="37" ref="I154:I229">J154+M154</f>
        <v>0</v>
      </c>
      <c r="J154" s="59"/>
      <c r="K154" s="59"/>
      <c r="L154" s="59"/>
      <c r="M154" s="59"/>
      <c r="N154" s="59"/>
      <c r="O154" s="59"/>
      <c r="P154" s="57">
        <f>F154+I154</f>
        <v>739.4</v>
      </c>
    </row>
    <row r="155" spans="2:17" s="139" customFormat="1" ht="69.75" customHeight="1">
      <c r="B155" s="139">
        <v>65</v>
      </c>
      <c r="C155" s="109" t="s">
        <v>190</v>
      </c>
      <c r="D155" s="110" t="s">
        <v>76</v>
      </c>
      <c r="E155" s="138" t="s">
        <v>222</v>
      </c>
      <c r="F155" s="112">
        <f>F156</f>
        <v>292.1</v>
      </c>
      <c r="G155" s="112">
        <f>G156</f>
        <v>0</v>
      </c>
      <c r="H155" s="112">
        <f>H156</f>
        <v>0</v>
      </c>
      <c r="I155" s="112">
        <f t="shared" si="37"/>
        <v>0</v>
      </c>
      <c r="J155" s="112">
        <f aca="true" t="shared" si="38" ref="J155:O155">J156</f>
        <v>0</v>
      </c>
      <c r="K155" s="112">
        <f t="shared" si="38"/>
        <v>0</v>
      </c>
      <c r="L155" s="112">
        <f t="shared" si="38"/>
        <v>0</v>
      </c>
      <c r="M155" s="112">
        <f t="shared" si="38"/>
        <v>0</v>
      </c>
      <c r="N155" s="112">
        <f t="shared" si="38"/>
        <v>0</v>
      </c>
      <c r="O155" s="112">
        <f t="shared" si="38"/>
        <v>0</v>
      </c>
      <c r="P155" s="122">
        <f>F155+I155</f>
        <v>292.1</v>
      </c>
      <c r="Q155" s="140">
        <f>I155+F155</f>
        <v>292.1</v>
      </c>
    </row>
    <row r="156" spans="3:17" s="166" customFormat="1" ht="69.75" customHeight="1">
      <c r="C156" s="54"/>
      <c r="D156" s="7"/>
      <c r="E156" s="104" t="s">
        <v>44</v>
      </c>
      <c r="F156" s="20">
        <v>292.1</v>
      </c>
      <c r="G156" s="167"/>
      <c r="H156" s="167"/>
      <c r="I156" s="20"/>
      <c r="J156" s="20"/>
      <c r="K156" s="20"/>
      <c r="L156" s="20"/>
      <c r="M156" s="20"/>
      <c r="N156" s="20"/>
      <c r="O156" s="20"/>
      <c r="P156" s="57"/>
      <c r="Q156" s="168"/>
    </row>
    <row r="157" spans="3:18" s="139" customFormat="1" ht="39.75" customHeight="1">
      <c r="C157" s="109" t="s">
        <v>348</v>
      </c>
      <c r="D157" s="110"/>
      <c r="E157" s="114" t="s">
        <v>259</v>
      </c>
      <c r="F157" s="112">
        <f>F158</f>
        <v>0</v>
      </c>
      <c r="G157" s="112">
        <f aca="true" t="shared" si="39" ref="G157:P157">G158</f>
        <v>0</v>
      </c>
      <c r="H157" s="112">
        <f t="shared" si="39"/>
        <v>0</v>
      </c>
      <c r="I157" s="112">
        <f>I158</f>
        <v>1570</v>
      </c>
      <c r="J157" s="112">
        <f>J158</f>
        <v>0</v>
      </c>
      <c r="K157" s="112">
        <f t="shared" si="39"/>
        <v>0</v>
      </c>
      <c r="L157" s="112">
        <f t="shared" si="39"/>
        <v>0</v>
      </c>
      <c r="M157" s="112">
        <f>M158</f>
        <v>1570</v>
      </c>
      <c r="N157" s="112">
        <f t="shared" si="39"/>
        <v>1570</v>
      </c>
      <c r="O157" s="112">
        <f t="shared" si="39"/>
        <v>0</v>
      </c>
      <c r="P157" s="112">
        <f t="shared" si="39"/>
        <v>1570</v>
      </c>
      <c r="Q157" s="112"/>
      <c r="R157" s="112"/>
    </row>
    <row r="158" spans="2:18" s="139" customFormat="1" ht="39.75" customHeight="1">
      <c r="B158" s="139">
        <v>66</v>
      </c>
      <c r="C158" s="62" t="s">
        <v>191</v>
      </c>
      <c r="D158" s="63" t="s">
        <v>434</v>
      </c>
      <c r="E158" s="104" t="s">
        <v>260</v>
      </c>
      <c r="F158" s="20">
        <f>SUM(F159:F161)</f>
        <v>0</v>
      </c>
      <c r="G158" s="20">
        <f>SUM(G159:G161)</f>
        <v>0</v>
      </c>
      <c r="H158" s="20">
        <f>SUM(H159:H161)</f>
        <v>0</v>
      </c>
      <c r="I158" s="20">
        <f>SUM(I159:I162)</f>
        <v>1570</v>
      </c>
      <c r="J158" s="20">
        <f aca="true" t="shared" si="40" ref="J158:O158">SUM(J159:J162)</f>
        <v>0</v>
      </c>
      <c r="K158" s="20">
        <f t="shared" si="40"/>
        <v>0</v>
      </c>
      <c r="L158" s="20">
        <f t="shared" si="40"/>
        <v>0</v>
      </c>
      <c r="M158" s="20">
        <f t="shared" si="40"/>
        <v>1570</v>
      </c>
      <c r="N158" s="20">
        <f t="shared" si="40"/>
        <v>1570</v>
      </c>
      <c r="O158" s="20">
        <f t="shared" si="40"/>
        <v>0</v>
      </c>
      <c r="P158" s="57">
        <f aca="true" t="shared" si="41" ref="P158:P163">F158+I158</f>
        <v>1570</v>
      </c>
      <c r="Q158" s="112"/>
      <c r="R158" s="112"/>
    </row>
    <row r="159" spans="3:16" s="67" customFormat="1" ht="94.5" customHeight="1">
      <c r="C159" s="62"/>
      <c r="D159" s="63" t="s">
        <v>434</v>
      </c>
      <c r="E159" s="104" t="s">
        <v>227</v>
      </c>
      <c r="F159" s="65"/>
      <c r="G159" s="65"/>
      <c r="H159" s="65"/>
      <c r="I159" s="117">
        <f>J159+M159</f>
        <v>1540</v>
      </c>
      <c r="J159" s="65"/>
      <c r="K159" s="65"/>
      <c r="L159" s="65"/>
      <c r="M159" s="65">
        <v>1540</v>
      </c>
      <c r="N159" s="65">
        <v>1540</v>
      </c>
      <c r="O159" s="65"/>
      <c r="P159" s="119">
        <f t="shared" si="41"/>
        <v>1540</v>
      </c>
    </row>
    <row r="160" spans="3:16" s="29" customFormat="1" ht="105" customHeight="1">
      <c r="C160" s="54"/>
      <c r="D160" s="63" t="s">
        <v>434</v>
      </c>
      <c r="E160" s="104" t="s">
        <v>70</v>
      </c>
      <c r="F160" s="20"/>
      <c r="G160" s="20"/>
      <c r="H160" s="20"/>
      <c r="I160" s="117">
        <f>J160+M160</f>
        <v>30</v>
      </c>
      <c r="J160" s="20"/>
      <c r="K160" s="20"/>
      <c r="L160" s="20"/>
      <c r="M160" s="65">
        <v>30</v>
      </c>
      <c r="N160" s="65">
        <v>30</v>
      </c>
      <c r="O160" s="20"/>
      <c r="P160" s="57">
        <f t="shared" si="41"/>
        <v>30</v>
      </c>
    </row>
    <row r="161" spans="3:16" s="67" customFormat="1" ht="60.75" customHeight="1" hidden="1">
      <c r="C161" s="62"/>
      <c r="D161" s="63" t="s">
        <v>434</v>
      </c>
      <c r="E161" s="104" t="s">
        <v>261</v>
      </c>
      <c r="F161" s="65"/>
      <c r="G161" s="65"/>
      <c r="H161" s="65"/>
      <c r="I161" s="117">
        <f>J161+M161</f>
        <v>0</v>
      </c>
      <c r="J161" s="154"/>
      <c r="K161" s="65"/>
      <c r="L161" s="65"/>
      <c r="M161" s="65"/>
      <c r="N161" s="65"/>
      <c r="O161" s="65"/>
      <c r="P161" s="65">
        <f t="shared" si="41"/>
        <v>0</v>
      </c>
    </row>
    <row r="162" spans="3:16" s="67" customFormat="1" ht="83.25" customHeight="1" hidden="1">
      <c r="C162" s="62"/>
      <c r="D162" s="63" t="s">
        <v>434</v>
      </c>
      <c r="E162" s="104" t="s">
        <v>169</v>
      </c>
      <c r="F162" s="65"/>
      <c r="G162" s="65"/>
      <c r="H162" s="65"/>
      <c r="I162" s="117">
        <f>J162+M162</f>
        <v>0</v>
      </c>
      <c r="J162" s="154"/>
      <c r="K162" s="65"/>
      <c r="L162" s="65"/>
      <c r="M162" s="65"/>
      <c r="N162" s="65"/>
      <c r="O162" s="65"/>
      <c r="P162" s="65">
        <f t="shared" si="41"/>
        <v>0</v>
      </c>
    </row>
    <row r="163" spans="2:17" s="113" customFormat="1" ht="81" customHeight="1" hidden="1">
      <c r="B163" s="113">
        <v>67</v>
      </c>
      <c r="C163" s="109" t="s">
        <v>192</v>
      </c>
      <c r="D163" s="110" t="s">
        <v>488</v>
      </c>
      <c r="E163" s="114" t="s">
        <v>118</v>
      </c>
      <c r="F163" s="112"/>
      <c r="G163" s="112"/>
      <c r="H163" s="112"/>
      <c r="I163" s="120">
        <f t="shared" si="37"/>
        <v>0</v>
      </c>
      <c r="J163" s="112"/>
      <c r="K163" s="112"/>
      <c r="L163" s="112"/>
      <c r="M163" s="112"/>
      <c r="N163" s="112"/>
      <c r="O163" s="112"/>
      <c r="P163" s="122">
        <f t="shared" si="41"/>
        <v>0</v>
      </c>
      <c r="Q163" s="131">
        <f>I163+F163</f>
        <v>0</v>
      </c>
    </row>
    <row r="164" spans="3:17" s="113" customFormat="1" ht="70.5" customHeight="1">
      <c r="C164" s="109" t="s">
        <v>349</v>
      </c>
      <c r="D164" s="110"/>
      <c r="E164" s="114" t="s">
        <v>350</v>
      </c>
      <c r="F164" s="112">
        <f>SUM(F166:F169)</f>
        <v>10</v>
      </c>
      <c r="G164" s="112">
        <f aca="true" t="shared" si="42" ref="G164:P164">SUM(G166:G169)</f>
        <v>0</v>
      </c>
      <c r="H164" s="112">
        <f t="shared" si="42"/>
        <v>0</v>
      </c>
      <c r="I164" s="112">
        <f>SUM(I166:I169)</f>
        <v>1195.6</v>
      </c>
      <c r="J164" s="112">
        <f t="shared" si="42"/>
        <v>0</v>
      </c>
      <c r="K164" s="112">
        <f t="shared" si="42"/>
        <v>0</v>
      </c>
      <c r="L164" s="112">
        <f t="shared" si="42"/>
        <v>0</v>
      </c>
      <c r="M164" s="112">
        <f>SUM(M166:M169)</f>
        <v>1195.6</v>
      </c>
      <c r="N164" s="112">
        <f t="shared" si="42"/>
        <v>1195.6</v>
      </c>
      <c r="O164" s="112">
        <f t="shared" si="42"/>
        <v>0</v>
      </c>
      <c r="P164" s="112">
        <f t="shared" si="42"/>
        <v>1205.6</v>
      </c>
      <c r="Q164" s="131">
        <f>I164+F164</f>
        <v>1205.6</v>
      </c>
    </row>
    <row r="165" spans="2:17" s="113" customFormat="1" ht="53.25" customHeight="1">
      <c r="B165" s="113">
        <v>68</v>
      </c>
      <c r="C165" s="62" t="s">
        <v>193</v>
      </c>
      <c r="D165" s="63" t="s">
        <v>19</v>
      </c>
      <c r="E165" s="104" t="s">
        <v>257</v>
      </c>
      <c r="F165" s="20"/>
      <c r="G165" s="20"/>
      <c r="H165" s="20"/>
      <c r="I165" s="20">
        <f>SUM(I166:I168)</f>
        <v>124</v>
      </c>
      <c r="J165" s="20">
        <f aca="true" t="shared" si="43" ref="J165:O165">SUM(J166:J168)</f>
        <v>0</v>
      </c>
      <c r="K165" s="20">
        <f t="shared" si="43"/>
        <v>0</v>
      </c>
      <c r="L165" s="65">
        <f t="shared" si="43"/>
        <v>0</v>
      </c>
      <c r="M165" s="65">
        <f>SUM(M166:M168)</f>
        <v>124</v>
      </c>
      <c r="N165" s="65">
        <f t="shared" si="43"/>
        <v>124</v>
      </c>
      <c r="O165" s="65">
        <f t="shared" si="43"/>
        <v>0</v>
      </c>
      <c r="P165" s="119">
        <f aca="true" t="shared" si="44" ref="P165:P171">F165+I165</f>
        <v>124</v>
      </c>
      <c r="Q165" s="131"/>
    </row>
    <row r="166" spans="3:16" s="30" customFormat="1" ht="58.5" customHeight="1">
      <c r="C166" s="62"/>
      <c r="D166" s="63" t="s">
        <v>19</v>
      </c>
      <c r="E166" s="104" t="s">
        <v>73</v>
      </c>
      <c r="F166" s="65"/>
      <c r="G166" s="65"/>
      <c r="H166" s="65"/>
      <c r="I166" s="117">
        <f t="shared" si="37"/>
        <v>26</v>
      </c>
      <c r="J166" s="65"/>
      <c r="K166" s="65"/>
      <c r="L166" s="65"/>
      <c r="M166" s="65">
        <v>26</v>
      </c>
      <c r="N166" s="65">
        <v>26</v>
      </c>
      <c r="O166" s="65"/>
      <c r="P166" s="119">
        <f t="shared" si="44"/>
        <v>26</v>
      </c>
    </row>
    <row r="167" spans="3:16" s="30" customFormat="1" ht="61.5" customHeight="1">
      <c r="C167" s="62"/>
      <c r="D167" s="63" t="s">
        <v>19</v>
      </c>
      <c r="E167" s="104" t="s">
        <v>72</v>
      </c>
      <c r="F167" s="65"/>
      <c r="G167" s="65"/>
      <c r="H167" s="65"/>
      <c r="I167" s="117">
        <f>J167+M167</f>
        <v>98</v>
      </c>
      <c r="J167" s="65"/>
      <c r="K167" s="65"/>
      <c r="L167" s="65"/>
      <c r="M167" s="65">
        <v>98</v>
      </c>
      <c r="N167" s="65">
        <v>98</v>
      </c>
      <c r="O167" s="65"/>
      <c r="P167" s="119">
        <f t="shared" si="44"/>
        <v>98</v>
      </c>
    </row>
    <row r="168" spans="3:16" s="67" customFormat="1" ht="48.75" customHeight="1" hidden="1">
      <c r="C168" s="62"/>
      <c r="D168" s="63" t="s">
        <v>19</v>
      </c>
      <c r="E168" s="104" t="s">
        <v>258</v>
      </c>
      <c r="F168" s="65"/>
      <c r="G168" s="65"/>
      <c r="H168" s="65"/>
      <c r="I168" s="117">
        <f t="shared" si="37"/>
        <v>0</v>
      </c>
      <c r="J168" s="65"/>
      <c r="K168" s="65"/>
      <c r="L168" s="65"/>
      <c r="M168" s="65"/>
      <c r="N168" s="65"/>
      <c r="O168" s="65"/>
      <c r="P168" s="119">
        <f t="shared" si="44"/>
        <v>0</v>
      </c>
    </row>
    <row r="169" spans="2:16" s="67" customFormat="1" ht="72" customHeight="1">
      <c r="B169" s="67">
        <v>69</v>
      </c>
      <c r="C169" s="62" t="s">
        <v>194</v>
      </c>
      <c r="D169" s="63" t="s">
        <v>486</v>
      </c>
      <c r="E169" s="141" t="s">
        <v>221</v>
      </c>
      <c r="F169" s="65">
        <f>F170</f>
        <v>10</v>
      </c>
      <c r="G169" s="65">
        <f>G170</f>
        <v>0</v>
      </c>
      <c r="H169" s="65">
        <f>H170</f>
        <v>0</v>
      </c>
      <c r="I169" s="117">
        <f t="shared" si="37"/>
        <v>1071.6</v>
      </c>
      <c r="J169" s="65">
        <f>J170</f>
        <v>0</v>
      </c>
      <c r="K169" s="65">
        <f>K170</f>
        <v>0</v>
      </c>
      <c r="L169" s="65">
        <f>L170</f>
        <v>0</v>
      </c>
      <c r="M169" s="65">
        <f>SUM(M170:M171)</f>
        <v>1071.6</v>
      </c>
      <c r="N169" s="65">
        <f>SUM(N170:N171)</f>
        <v>1071.6</v>
      </c>
      <c r="O169" s="65">
        <f>SUM(O170:O171)</f>
        <v>0</v>
      </c>
      <c r="P169" s="119">
        <f t="shared" si="44"/>
        <v>1081.6</v>
      </c>
    </row>
    <row r="170" spans="3:16" s="10" customFormat="1" ht="66" customHeight="1">
      <c r="C170" s="54"/>
      <c r="D170" s="7"/>
      <c r="E170" s="64" t="s">
        <v>223</v>
      </c>
      <c r="F170" s="65">
        <v>10</v>
      </c>
      <c r="G170" s="20"/>
      <c r="H170" s="20"/>
      <c r="I170" s="56">
        <f t="shared" si="37"/>
        <v>871.6</v>
      </c>
      <c r="J170" s="61"/>
      <c r="K170" s="20"/>
      <c r="L170" s="20"/>
      <c r="M170" s="65">
        <f>350+521.6</f>
        <v>871.6</v>
      </c>
      <c r="N170" s="65">
        <v>871.6</v>
      </c>
      <c r="O170" s="20"/>
      <c r="P170" s="20">
        <f t="shared" si="44"/>
        <v>881.6</v>
      </c>
    </row>
    <row r="171" spans="3:16" s="10" customFormat="1" ht="85.5" customHeight="1">
      <c r="C171" s="54"/>
      <c r="D171" s="7"/>
      <c r="E171" s="64" t="s">
        <v>74</v>
      </c>
      <c r="F171" s="65"/>
      <c r="G171" s="20"/>
      <c r="H171" s="20"/>
      <c r="I171" s="56">
        <f t="shared" si="37"/>
        <v>200</v>
      </c>
      <c r="J171" s="61"/>
      <c r="K171" s="20"/>
      <c r="L171" s="20"/>
      <c r="M171" s="65">
        <v>200</v>
      </c>
      <c r="N171" s="65">
        <v>200</v>
      </c>
      <c r="O171" s="20"/>
      <c r="P171" s="20">
        <f t="shared" si="44"/>
        <v>200</v>
      </c>
    </row>
    <row r="172" spans="2:16" s="10" customFormat="1" ht="36" customHeight="1">
      <c r="B172" s="10">
        <v>70</v>
      </c>
      <c r="C172" s="109" t="s">
        <v>195</v>
      </c>
      <c r="D172" s="110" t="s">
        <v>435</v>
      </c>
      <c r="E172" s="111" t="s">
        <v>263</v>
      </c>
      <c r="F172" s="112">
        <f>SUM(F173:F178)</f>
        <v>3657</v>
      </c>
      <c r="G172" s="112">
        <f>SUM(G173:G178)</f>
        <v>7.4</v>
      </c>
      <c r="H172" s="112">
        <f>SUM(H173:H178)</f>
        <v>0</v>
      </c>
      <c r="I172" s="112">
        <f>SUM(I173:I176)</f>
        <v>185</v>
      </c>
      <c r="J172" s="112">
        <f aca="true" t="shared" si="45" ref="J172:O172">SUM(J173:J178)</f>
        <v>0</v>
      </c>
      <c r="K172" s="112">
        <f t="shared" si="45"/>
        <v>0</v>
      </c>
      <c r="L172" s="112">
        <f t="shared" si="45"/>
        <v>0</v>
      </c>
      <c r="M172" s="112">
        <f t="shared" si="45"/>
        <v>185</v>
      </c>
      <c r="N172" s="112">
        <f t="shared" si="45"/>
        <v>185</v>
      </c>
      <c r="O172" s="112">
        <f t="shared" si="45"/>
        <v>0</v>
      </c>
      <c r="P172" s="112">
        <f>I172+F172</f>
        <v>3842</v>
      </c>
    </row>
    <row r="173" spans="3:17" s="30" customFormat="1" ht="68.25" customHeight="1">
      <c r="C173" s="62"/>
      <c r="D173" s="63" t="s">
        <v>435</v>
      </c>
      <c r="E173" s="64" t="s">
        <v>71</v>
      </c>
      <c r="F173" s="65">
        <v>3647</v>
      </c>
      <c r="G173" s="118"/>
      <c r="H173" s="118"/>
      <c r="I173" s="117">
        <f aca="true" t="shared" si="46" ref="I173:I178">J173+M173</f>
        <v>169</v>
      </c>
      <c r="J173" s="118"/>
      <c r="K173" s="65"/>
      <c r="L173" s="65"/>
      <c r="M173" s="65">
        <f>130+19+20</f>
        <v>169</v>
      </c>
      <c r="N173" s="65">
        <f>130+19+20</f>
        <v>169</v>
      </c>
      <c r="O173" s="65"/>
      <c r="P173" s="119">
        <f aca="true" t="shared" si="47" ref="P173:P178">F173+I173</f>
        <v>3816</v>
      </c>
      <c r="Q173" s="153">
        <f>I173+F173</f>
        <v>3816</v>
      </c>
    </row>
    <row r="174" spans="3:17" s="30" customFormat="1" ht="60.75" customHeight="1">
      <c r="C174" s="62"/>
      <c r="D174" s="63" t="s">
        <v>435</v>
      </c>
      <c r="E174" s="64" t="s">
        <v>228</v>
      </c>
      <c r="F174" s="65"/>
      <c r="G174" s="118"/>
      <c r="H174" s="118"/>
      <c r="I174" s="117">
        <f t="shared" si="46"/>
        <v>16</v>
      </c>
      <c r="J174" s="118"/>
      <c r="K174" s="65"/>
      <c r="L174" s="65"/>
      <c r="M174" s="65">
        <v>16</v>
      </c>
      <c r="N174" s="65">
        <v>16</v>
      </c>
      <c r="O174" s="65"/>
      <c r="P174" s="119">
        <f t="shared" si="47"/>
        <v>16</v>
      </c>
      <c r="Q174" s="153"/>
    </row>
    <row r="175" spans="3:17" s="30" customFormat="1" ht="77.25" customHeight="1" hidden="1">
      <c r="C175" s="62"/>
      <c r="D175" s="63" t="s">
        <v>435</v>
      </c>
      <c r="E175" s="64" t="s">
        <v>176</v>
      </c>
      <c r="F175" s="65"/>
      <c r="G175" s="118"/>
      <c r="H175" s="118"/>
      <c r="I175" s="117">
        <f t="shared" si="46"/>
        <v>0</v>
      </c>
      <c r="J175" s="118"/>
      <c r="K175" s="65"/>
      <c r="L175" s="65"/>
      <c r="M175" s="65"/>
      <c r="N175" s="65"/>
      <c r="O175" s="65"/>
      <c r="P175" s="119">
        <f t="shared" si="47"/>
        <v>0</v>
      </c>
      <c r="Q175" s="153"/>
    </row>
    <row r="176" spans="3:17" s="30" customFormat="1" ht="43.5" customHeight="1" hidden="1">
      <c r="C176" s="62"/>
      <c r="D176" s="63" t="s">
        <v>435</v>
      </c>
      <c r="E176" s="64" t="s">
        <v>265</v>
      </c>
      <c r="F176" s="65"/>
      <c r="G176" s="118"/>
      <c r="H176" s="118"/>
      <c r="I176" s="117">
        <f t="shared" si="46"/>
        <v>0</v>
      </c>
      <c r="J176" s="118"/>
      <c r="K176" s="65"/>
      <c r="L176" s="65"/>
      <c r="M176" s="65"/>
      <c r="N176" s="65"/>
      <c r="O176" s="65"/>
      <c r="P176" s="119">
        <f t="shared" si="47"/>
        <v>0</v>
      </c>
      <c r="Q176" s="153"/>
    </row>
    <row r="177" spans="3:17" s="67" customFormat="1" ht="66" customHeight="1" hidden="1">
      <c r="C177" s="62"/>
      <c r="D177" s="63" t="s">
        <v>435</v>
      </c>
      <c r="E177" s="64" t="s">
        <v>262</v>
      </c>
      <c r="F177" s="65"/>
      <c r="G177" s="118"/>
      <c r="H177" s="118"/>
      <c r="I177" s="117">
        <f t="shared" si="46"/>
        <v>0</v>
      </c>
      <c r="J177" s="118"/>
      <c r="K177" s="118"/>
      <c r="L177" s="118"/>
      <c r="M177" s="118"/>
      <c r="N177" s="118"/>
      <c r="O177" s="118"/>
      <c r="P177" s="119">
        <f t="shared" si="47"/>
        <v>0</v>
      </c>
      <c r="Q177" s="153">
        <f>I177+F177</f>
        <v>0</v>
      </c>
    </row>
    <row r="178" spans="3:17" s="67" customFormat="1" ht="60" customHeight="1">
      <c r="C178" s="62"/>
      <c r="D178" s="63" t="s">
        <v>435</v>
      </c>
      <c r="E178" s="64" t="s">
        <v>264</v>
      </c>
      <c r="F178" s="65">
        <v>10</v>
      </c>
      <c r="G178" s="65">
        <v>7.4</v>
      </c>
      <c r="H178" s="118"/>
      <c r="I178" s="117">
        <f t="shared" si="46"/>
        <v>0</v>
      </c>
      <c r="J178" s="118"/>
      <c r="K178" s="118"/>
      <c r="L178" s="118"/>
      <c r="M178" s="118"/>
      <c r="N178" s="118"/>
      <c r="O178" s="118"/>
      <c r="P178" s="119">
        <f t="shared" si="47"/>
        <v>10</v>
      </c>
      <c r="Q178" s="153"/>
    </row>
    <row r="179" spans="2:17" s="113" customFormat="1" ht="96.75" customHeight="1" hidden="1">
      <c r="B179" s="113">
        <v>71</v>
      </c>
      <c r="C179" s="109" t="s">
        <v>54</v>
      </c>
      <c r="D179" s="110" t="s">
        <v>21</v>
      </c>
      <c r="E179" s="111" t="s">
        <v>497</v>
      </c>
      <c r="F179" s="112"/>
      <c r="G179" s="112"/>
      <c r="H179" s="112"/>
      <c r="I179" s="120">
        <f t="shared" si="37"/>
        <v>0</v>
      </c>
      <c r="J179" s="115"/>
      <c r="K179" s="112"/>
      <c r="L179" s="112"/>
      <c r="M179" s="112"/>
      <c r="N179" s="112"/>
      <c r="O179" s="112"/>
      <c r="P179" s="112">
        <f aca="true" t="shared" si="48" ref="P179:P254">F179+I179</f>
        <v>0</v>
      </c>
      <c r="Q179" s="131">
        <f>I179+F179</f>
        <v>0</v>
      </c>
    </row>
    <row r="180" spans="3:17" s="10" customFormat="1" ht="185.25" customHeight="1" hidden="1" thickBot="1">
      <c r="C180" s="54"/>
      <c r="D180" s="7" t="s">
        <v>498</v>
      </c>
      <c r="E180" s="75" t="s">
        <v>499</v>
      </c>
      <c r="F180" s="19"/>
      <c r="G180" s="19"/>
      <c r="H180" s="19"/>
      <c r="I180" s="56">
        <f t="shared" si="37"/>
        <v>0</v>
      </c>
      <c r="J180" s="19"/>
      <c r="K180" s="19"/>
      <c r="L180" s="19"/>
      <c r="M180" s="19"/>
      <c r="N180" s="19"/>
      <c r="O180" s="19"/>
      <c r="P180" s="57">
        <f t="shared" si="48"/>
        <v>0</v>
      </c>
      <c r="Q180" s="131">
        <f>I180+F180</f>
        <v>0</v>
      </c>
    </row>
    <row r="181" spans="3:17" s="10" customFormat="1" ht="61.5" customHeight="1">
      <c r="C181" s="109" t="s">
        <v>196</v>
      </c>
      <c r="D181" s="110" t="s">
        <v>438</v>
      </c>
      <c r="E181" s="111" t="s">
        <v>68</v>
      </c>
      <c r="F181" s="112"/>
      <c r="G181" s="112"/>
      <c r="H181" s="112"/>
      <c r="I181" s="112">
        <f>SUM(I182:I184)</f>
        <v>1155</v>
      </c>
      <c r="J181" s="112">
        <f aca="true" t="shared" si="49" ref="J181:O181">SUM(J182:J184)</f>
        <v>0</v>
      </c>
      <c r="K181" s="112">
        <f t="shared" si="49"/>
        <v>0</v>
      </c>
      <c r="L181" s="112">
        <f t="shared" si="49"/>
        <v>0</v>
      </c>
      <c r="M181" s="112">
        <f t="shared" si="49"/>
        <v>1155</v>
      </c>
      <c r="N181" s="112">
        <f t="shared" si="49"/>
        <v>1155</v>
      </c>
      <c r="O181" s="112">
        <f t="shared" si="49"/>
        <v>0</v>
      </c>
      <c r="P181" s="112">
        <f>SUM(P182:P184)</f>
        <v>1155</v>
      </c>
      <c r="Q181" s="131"/>
    </row>
    <row r="182" spans="2:17" s="67" customFormat="1" ht="78.75" customHeight="1">
      <c r="B182" s="67">
        <v>72</v>
      </c>
      <c r="C182" s="62"/>
      <c r="D182" s="63" t="s">
        <v>438</v>
      </c>
      <c r="E182" s="64" t="s">
        <v>229</v>
      </c>
      <c r="F182" s="65"/>
      <c r="G182" s="65"/>
      <c r="H182" s="65"/>
      <c r="I182" s="65">
        <f t="shared" si="37"/>
        <v>1155</v>
      </c>
      <c r="J182" s="65"/>
      <c r="K182" s="65"/>
      <c r="L182" s="65"/>
      <c r="M182" s="65">
        <f>425+175+90+300+9+8+148</f>
        <v>1155</v>
      </c>
      <c r="N182" s="65">
        <f>425+175+90+300+9+8+148</f>
        <v>1155</v>
      </c>
      <c r="O182" s="65"/>
      <c r="P182" s="65">
        <f t="shared" si="48"/>
        <v>1155</v>
      </c>
      <c r="Q182" s="153">
        <f>I182+F182</f>
        <v>1155</v>
      </c>
    </row>
    <row r="183" spans="3:17" s="67" customFormat="1" ht="69.75" customHeight="1" hidden="1">
      <c r="C183" s="62"/>
      <c r="D183" s="63" t="s">
        <v>438</v>
      </c>
      <c r="E183" s="64" t="s">
        <v>177</v>
      </c>
      <c r="F183" s="65"/>
      <c r="G183" s="65"/>
      <c r="H183" s="65"/>
      <c r="I183" s="65">
        <f>J183+M183</f>
        <v>0</v>
      </c>
      <c r="J183" s="65"/>
      <c r="K183" s="65"/>
      <c r="L183" s="65"/>
      <c r="M183" s="65"/>
      <c r="N183" s="65"/>
      <c r="O183" s="65"/>
      <c r="P183" s="65">
        <f>F183+I183</f>
        <v>0</v>
      </c>
      <c r="Q183" s="153"/>
    </row>
    <row r="184" spans="3:17" s="67" customFormat="1" ht="43.5" customHeight="1" hidden="1">
      <c r="C184" s="62"/>
      <c r="D184" s="63" t="s">
        <v>438</v>
      </c>
      <c r="E184" s="64" t="s">
        <v>45</v>
      </c>
      <c r="F184" s="65"/>
      <c r="G184" s="65"/>
      <c r="H184" s="65"/>
      <c r="I184" s="65">
        <f>J184+M184</f>
        <v>0</v>
      </c>
      <c r="J184" s="65"/>
      <c r="K184" s="65"/>
      <c r="L184" s="65"/>
      <c r="M184" s="65"/>
      <c r="N184" s="65"/>
      <c r="O184" s="65"/>
      <c r="P184" s="65">
        <f>F184+I184</f>
        <v>0</v>
      </c>
      <c r="Q184" s="153"/>
    </row>
    <row r="185" spans="2:17" s="113" customFormat="1" ht="68.25" customHeight="1" hidden="1">
      <c r="B185" s="113">
        <v>73</v>
      </c>
      <c r="C185" s="109" t="s">
        <v>197</v>
      </c>
      <c r="D185" s="110" t="s">
        <v>35</v>
      </c>
      <c r="E185" s="142" t="s">
        <v>36</v>
      </c>
      <c r="F185" s="121"/>
      <c r="G185" s="121"/>
      <c r="H185" s="121"/>
      <c r="I185" s="120">
        <f t="shared" si="37"/>
        <v>0</v>
      </c>
      <c r="J185" s="121"/>
      <c r="K185" s="121"/>
      <c r="L185" s="121"/>
      <c r="M185" s="112">
        <f>2.626-2-0.626</f>
        <v>0</v>
      </c>
      <c r="N185" s="112">
        <f>2.626-2-0.626</f>
        <v>0</v>
      </c>
      <c r="O185" s="112">
        <f>0.626-0.626</f>
        <v>0</v>
      </c>
      <c r="P185" s="122">
        <f t="shared" si="48"/>
        <v>0</v>
      </c>
      <c r="Q185" s="131">
        <f>I185+F185</f>
        <v>0</v>
      </c>
    </row>
    <row r="186" spans="2:17" s="113" customFormat="1" ht="58.5" customHeight="1">
      <c r="B186" s="113">
        <v>74</v>
      </c>
      <c r="C186" s="109" t="s">
        <v>198</v>
      </c>
      <c r="D186" s="110" t="s">
        <v>436</v>
      </c>
      <c r="E186" s="111" t="s">
        <v>267</v>
      </c>
      <c r="F186" s="112">
        <f>SUM(F187:F190)</f>
        <v>0</v>
      </c>
      <c r="G186" s="112">
        <f aca="true" t="shared" si="50" ref="G186:O186">SUM(G187:G190)</f>
        <v>0</v>
      </c>
      <c r="H186" s="112">
        <f t="shared" si="50"/>
        <v>0</v>
      </c>
      <c r="I186" s="112">
        <f>J186+M186</f>
        <v>1771.9</v>
      </c>
      <c r="J186" s="112">
        <f>SUM(J187:J190)</f>
        <v>593.37</v>
      </c>
      <c r="K186" s="112">
        <f t="shared" si="50"/>
        <v>0</v>
      </c>
      <c r="L186" s="112">
        <f t="shared" si="50"/>
        <v>0</v>
      </c>
      <c r="M186" s="112">
        <f>SUM(M187:M190)</f>
        <v>1178.53</v>
      </c>
      <c r="N186" s="112">
        <f t="shared" si="50"/>
        <v>0</v>
      </c>
      <c r="O186" s="112">
        <f t="shared" si="50"/>
        <v>0</v>
      </c>
      <c r="P186" s="112">
        <f t="shared" si="48"/>
        <v>1771.9</v>
      </c>
      <c r="Q186" s="131">
        <f>I186+F186</f>
        <v>1771.9</v>
      </c>
    </row>
    <row r="187" spans="3:16" s="67" customFormat="1" ht="69" customHeight="1">
      <c r="C187" s="62"/>
      <c r="D187" s="63" t="s">
        <v>436</v>
      </c>
      <c r="E187" s="64" t="s">
        <v>266</v>
      </c>
      <c r="F187" s="65"/>
      <c r="G187" s="65"/>
      <c r="H187" s="65"/>
      <c r="I187" s="65">
        <f t="shared" si="37"/>
        <v>85</v>
      </c>
      <c r="J187" s="65">
        <v>53.57</v>
      </c>
      <c r="K187" s="65"/>
      <c r="L187" s="65"/>
      <c r="M187" s="65">
        <v>31.43</v>
      </c>
      <c r="N187" s="65"/>
      <c r="O187" s="65"/>
      <c r="P187" s="65">
        <f t="shared" si="48"/>
        <v>85</v>
      </c>
    </row>
    <row r="188" spans="3:16" s="67" customFormat="1" ht="101.25" customHeight="1">
      <c r="C188" s="62"/>
      <c r="D188" s="63" t="s">
        <v>436</v>
      </c>
      <c r="E188" s="64" t="s">
        <v>268</v>
      </c>
      <c r="F188" s="65"/>
      <c r="G188" s="65"/>
      <c r="H188" s="65"/>
      <c r="I188" s="65">
        <f t="shared" si="37"/>
        <v>1140.6</v>
      </c>
      <c r="J188" s="65">
        <v>365</v>
      </c>
      <c r="K188" s="65"/>
      <c r="L188" s="65"/>
      <c r="M188" s="65">
        <v>775.6</v>
      </c>
      <c r="N188" s="65"/>
      <c r="O188" s="65"/>
      <c r="P188" s="65">
        <f t="shared" si="48"/>
        <v>1140.6</v>
      </c>
    </row>
    <row r="189" spans="3:16" s="67" customFormat="1" ht="136.5" customHeight="1">
      <c r="C189" s="62"/>
      <c r="D189" s="63" t="s">
        <v>436</v>
      </c>
      <c r="E189" s="64" t="s">
        <v>110</v>
      </c>
      <c r="F189" s="65"/>
      <c r="G189" s="65"/>
      <c r="H189" s="65"/>
      <c r="I189" s="65">
        <f>J189+M189</f>
        <v>546.3</v>
      </c>
      <c r="J189" s="65">
        <v>174.8</v>
      </c>
      <c r="K189" s="65"/>
      <c r="L189" s="65"/>
      <c r="M189" s="65">
        <v>371.5</v>
      </c>
      <c r="N189" s="65"/>
      <c r="O189" s="65"/>
      <c r="P189" s="65">
        <f>F189+I189</f>
        <v>546.3</v>
      </c>
    </row>
    <row r="190" spans="3:16" s="67" customFormat="1" ht="117.75" customHeight="1" hidden="1">
      <c r="C190" s="62"/>
      <c r="D190" s="63" t="s">
        <v>436</v>
      </c>
      <c r="E190" s="64" t="s">
        <v>269</v>
      </c>
      <c r="F190" s="65"/>
      <c r="G190" s="65"/>
      <c r="H190" s="65"/>
      <c r="I190" s="65">
        <f t="shared" si="37"/>
        <v>0</v>
      </c>
      <c r="J190" s="65"/>
      <c r="K190" s="65"/>
      <c r="L190" s="65"/>
      <c r="M190" s="65"/>
      <c r="N190" s="65"/>
      <c r="O190" s="65"/>
      <c r="P190" s="65">
        <f t="shared" si="48"/>
        <v>0</v>
      </c>
    </row>
    <row r="191" spans="2:17" s="113" customFormat="1" ht="75" customHeight="1">
      <c r="B191" s="113">
        <v>75</v>
      </c>
      <c r="C191" s="109" t="s">
        <v>199</v>
      </c>
      <c r="D191" s="110" t="s">
        <v>466</v>
      </c>
      <c r="E191" s="130" t="s">
        <v>270</v>
      </c>
      <c r="F191" s="160">
        <f>SUM(F192:F203)</f>
        <v>50.9</v>
      </c>
      <c r="G191" s="112">
        <f>SUM(G192:G201)</f>
        <v>0</v>
      </c>
      <c r="H191" s="112">
        <f>SUM(H192:H201)</f>
        <v>0</v>
      </c>
      <c r="I191" s="112">
        <f>J191+M191</f>
        <v>109.4</v>
      </c>
      <c r="J191" s="112">
        <f>SUM(J192:J203)</f>
        <v>0</v>
      </c>
      <c r="K191" s="112">
        <f>SUM(K192:K203)</f>
        <v>0</v>
      </c>
      <c r="L191" s="112">
        <f>SUM(L192:L203)</f>
        <v>0</v>
      </c>
      <c r="M191" s="112">
        <f>SUM(M192:M204)</f>
        <v>109.4</v>
      </c>
      <c r="N191" s="112">
        <f>SUM(N192:N204)</f>
        <v>109.4</v>
      </c>
      <c r="O191" s="112">
        <f>SUM(O192:O204)</f>
        <v>0</v>
      </c>
      <c r="P191" s="112">
        <f>F191+I191</f>
        <v>160.3</v>
      </c>
      <c r="Q191" s="131">
        <f>I191+F191</f>
        <v>160.3</v>
      </c>
    </row>
    <row r="192" spans="3:16" s="10" customFormat="1" ht="29.25" customHeight="1" hidden="1">
      <c r="C192" s="62" t="s">
        <v>199</v>
      </c>
      <c r="D192" s="63" t="s">
        <v>466</v>
      </c>
      <c r="E192" s="143" t="s">
        <v>385</v>
      </c>
      <c r="F192" s="20"/>
      <c r="G192" s="20"/>
      <c r="H192" s="20"/>
      <c r="I192" s="20">
        <f t="shared" si="37"/>
        <v>0</v>
      </c>
      <c r="J192" s="61"/>
      <c r="K192" s="20"/>
      <c r="L192" s="20"/>
      <c r="M192" s="20"/>
      <c r="N192" s="20"/>
      <c r="O192" s="20"/>
      <c r="P192" s="20">
        <f t="shared" si="48"/>
        <v>0</v>
      </c>
    </row>
    <row r="193" spans="3:16" s="10" customFormat="1" ht="36.75" customHeight="1" hidden="1">
      <c r="C193" s="62" t="s">
        <v>199</v>
      </c>
      <c r="D193" s="63" t="s">
        <v>466</v>
      </c>
      <c r="E193" s="143" t="s">
        <v>385</v>
      </c>
      <c r="F193" s="20"/>
      <c r="G193" s="20"/>
      <c r="H193" s="20"/>
      <c r="I193" s="20">
        <f t="shared" si="37"/>
        <v>0</v>
      </c>
      <c r="J193" s="61"/>
      <c r="K193" s="20"/>
      <c r="L193" s="20"/>
      <c r="M193" s="20"/>
      <c r="N193" s="20"/>
      <c r="O193" s="20"/>
      <c r="P193" s="20">
        <f t="shared" si="48"/>
        <v>0</v>
      </c>
    </row>
    <row r="194" spans="3:16" s="10" customFormat="1" ht="171" customHeight="1" hidden="1">
      <c r="C194" s="62" t="s">
        <v>199</v>
      </c>
      <c r="D194" s="63" t="s">
        <v>466</v>
      </c>
      <c r="E194" s="143" t="s">
        <v>385</v>
      </c>
      <c r="F194" s="20"/>
      <c r="G194" s="20"/>
      <c r="H194" s="20"/>
      <c r="I194" s="20">
        <f t="shared" si="37"/>
        <v>0</v>
      </c>
      <c r="J194" s="61"/>
      <c r="K194" s="20"/>
      <c r="L194" s="20"/>
      <c r="M194" s="20"/>
      <c r="N194" s="20"/>
      <c r="O194" s="20"/>
      <c r="P194" s="20">
        <f t="shared" si="48"/>
        <v>0</v>
      </c>
    </row>
    <row r="195" spans="3:16" s="10" customFormat="1" ht="116.25" customHeight="1" hidden="1">
      <c r="C195" s="62" t="s">
        <v>199</v>
      </c>
      <c r="D195" s="63" t="s">
        <v>466</v>
      </c>
      <c r="E195" s="143" t="s">
        <v>385</v>
      </c>
      <c r="F195" s="20"/>
      <c r="G195" s="20"/>
      <c r="H195" s="20"/>
      <c r="I195" s="20">
        <f t="shared" si="37"/>
        <v>0</v>
      </c>
      <c r="J195" s="61"/>
      <c r="K195" s="20"/>
      <c r="L195" s="20"/>
      <c r="M195" s="19"/>
      <c r="N195" s="19"/>
      <c r="O195" s="19"/>
      <c r="P195" s="20">
        <f t="shared" si="48"/>
        <v>0</v>
      </c>
    </row>
    <row r="196" spans="3:16" s="10" customFormat="1" ht="96.75" customHeight="1" hidden="1">
      <c r="C196" s="62" t="s">
        <v>199</v>
      </c>
      <c r="D196" s="63" t="s">
        <v>466</v>
      </c>
      <c r="E196" s="143" t="s">
        <v>385</v>
      </c>
      <c r="F196" s="20"/>
      <c r="G196" s="20"/>
      <c r="H196" s="20"/>
      <c r="I196" s="20">
        <f t="shared" si="37"/>
        <v>0</v>
      </c>
      <c r="J196" s="61"/>
      <c r="K196" s="20"/>
      <c r="L196" s="20"/>
      <c r="M196" s="20"/>
      <c r="N196" s="20"/>
      <c r="O196" s="20"/>
      <c r="P196" s="20">
        <f t="shared" si="48"/>
        <v>0</v>
      </c>
    </row>
    <row r="197" spans="3:16" s="10" customFormat="1" ht="96.75" customHeight="1" hidden="1">
      <c r="C197" s="62" t="s">
        <v>199</v>
      </c>
      <c r="D197" s="63" t="s">
        <v>466</v>
      </c>
      <c r="E197" s="143" t="s">
        <v>385</v>
      </c>
      <c r="F197" s="20"/>
      <c r="G197" s="20"/>
      <c r="H197" s="20"/>
      <c r="I197" s="20">
        <f t="shared" si="37"/>
        <v>0</v>
      </c>
      <c r="J197" s="61"/>
      <c r="K197" s="20"/>
      <c r="L197" s="20"/>
      <c r="M197" s="20"/>
      <c r="N197" s="20"/>
      <c r="O197" s="20"/>
      <c r="P197" s="20">
        <f t="shared" si="48"/>
        <v>0</v>
      </c>
    </row>
    <row r="198" spans="3:16" s="10" customFormat="1" ht="111" customHeight="1" hidden="1">
      <c r="C198" s="62" t="s">
        <v>199</v>
      </c>
      <c r="D198" s="63" t="s">
        <v>466</v>
      </c>
      <c r="E198" s="143" t="s">
        <v>385</v>
      </c>
      <c r="F198" s="20"/>
      <c r="G198" s="20"/>
      <c r="H198" s="20"/>
      <c r="I198" s="20">
        <f t="shared" si="37"/>
        <v>0</v>
      </c>
      <c r="J198" s="61"/>
      <c r="K198" s="20"/>
      <c r="L198" s="20"/>
      <c r="M198" s="20"/>
      <c r="N198" s="20"/>
      <c r="O198" s="20"/>
      <c r="P198" s="20">
        <f t="shared" si="48"/>
        <v>0</v>
      </c>
    </row>
    <row r="199" spans="3:16" s="10" customFormat="1" ht="165" customHeight="1" hidden="1">
      <c r="C199" s="62" t="s">
        <v>199</v>
      </c>
      <c r="D199" s="63" t="s">
        <v>466</v>
      </c>
      <c r="E199" s="143" t="s">
        <v>385</v>
      </c>
      <c r="F199" s="20"/>
      <c r="G199" s="20"/>
      <c r="H199" s="20"/>
      <c r="I199" s="20">
        <f t="shared" si="37"/>
        <v>0</v>
      </c>
      <c r="J199" s="61"/>
      <c r="K199" s="20"/>
      <c r="L199" s="20"/>
      <c r="M199" s="20"/>
      <c r="N199" s="20"/>
      <c r="O199" s="20"/>
      <c r="P199" s="20">
        <f t="shared" si="48"/>
        <v>0</v>
      </c>
    </row>
    <row r="200" spans="3:16" s="29" customFormat="1" ht="150.75" customHeight="1" hidden="1">
      <c r="C200" s="62" t="s">
        <v>199</v>
      </c>
      <c r="D200" s="63" t="s">
        <v>466</v>
      </c>
      <c r="E200" s="143" t="s">
        <v>385</v>
      </c>
      <c r="F200" s="19"/>
      <c r="G200" s="19"/>
      <c r="H200" s="19"/>
      <c r="I200" s="56">
        <f t="shared" si="37"/>
        <v>0</v>
      </c>
      <c r="J200" s="19"/>
      <c r="K200" s="19"/>
      <c r="L200" s="19"/>
      <c r="M200" s="20"/>
      <c r="N200" s="20"/>
      <c r="O200" s="19"/>
      <c r="P200" s="57">
        <f t="shared" si="48"/>
        <v>0</v>
      </c>
    </row>
    <row r="201" spans="3:16" s="67" customFormat="1" ht="77.25" customHeight="1">
      <c r="C201" s="62"/>
      <c r="D201" s="63" t="s">
        <v>466</v>
      </c>
      <c r="E201" s="143" t="s">
        <v>224</v>
      </c>
      <c r="F201" s="65">
        <f>22+5.9</f>
        <v>27.9</v>
      </c>
      <c r="G201" s="65"/>
      <c r="H201" s="65"/>
      <c r="I201" s="65">
        <f t="shared" si="37"/>
        <v>44</v>
      </c>
      <c r="J201" s="66"/>
      <c r="K201" s="65"/>
      <c r="L201" s="65"/>
      <c r="M201" s="65">
        <v>44</v>
      </c>
      <c r="N201" s="65">
        <v>44</v>
      </c>
      <c r="O201" s="65"/>
      <c r="P201" s="65">
        <f t="shared" si="48"/>
        <v>71.9</v>
      </c>
    </row>
    <row r="202" spans="3:16" s="67" customFormat="1" ht="123" customHeight="1">
      <c r="C202" s="62"/>
      <c r="D202" s="63" t="s">
        <v>466</v>
      </c>
      <c r="E202" s="143" t="s">
        <v>225</v>
      </c>
      <c r="F202" s="65">
        <v>23</v>
      </c>
      <c r="G202" s="65"/>
      <c r="H202" s="65"/>
      <c r="I202" s="65">
        <f>J202+M202</f>
        <v>0</v>
      </c>
      <c r="J202" s="66"/>
      <c r="K202" s="65"/>
      <c r="L202" s="65"/>
      <c r="M202" s="65"/>
      <c r="N202" s="65"/>
      <c r="O202" s="65"/>
      <c r="P202" s="65">
        <f>F202+I202</f>
        <v>23</v>
      </c>
    </row>
    <row r="203" spans="3:16" s="67" customFormat="1" ht="84.75" customHeight="1" hidden="1">
      <c r="C203" s="62"/>
      <c r="D203" s="63" t="s">
        <v>466</v>
      </c>
      <c r="E203" s="143" t="s">
        <v>271</v>
      </c>
      <c r="F203" s="65"/>
      <c r="G203" s="65"/>
      <c r="H203" s="65"/>
      <c r="I203" s="65">
        <f t="shared" si="37"/>
        <v>0</v>
      </c>
      <c r="J203" s="65"/>
      <c r="K203" s="65"/>
      <c r="L203" s="65"/>
      <c r="M203" s="65"/>
      <c r="N203" s="65"/>
      <c r="O203" s="65"/>
      <c r="P203" s="65">
        <f t="shared" si="48"/>
        <v>0</v>
      </c>
    </row>
    <row r="204" spans="3:16" s="10" customFormat="1" ht="92.25" customHeight="1">
      <c r="C204" s="54"/>
      <c r="D204" s="63" t="s">
        <v>466</v>
      </c>
      <c r="E204" s="143" t="s">
        <v>75</v>
      </c>
      <c r="F204" s="20"/>
      <c r="G204" s="20"/>
      <c r="H204" s="20"/>
      <c r="I204" s="20">
        <f t="shared" si="37"/>
        <v>65.4</v>
      </c>
      <c r="J204" s="61"/>
      <c r="K204" s="20"/>
      <c r="L204" s="20"/>
      <c r="M204" s="65">
        <v>65.4</v>
      </c>
      <c r="N204" s="65">
        <v>65.4</v>
      </c>
      <c r="O204" s="20"/>
      <c r="P204" s="20">
        <f t="shared" si="48"/>
        <v>65.4</v>
      </c>
    </row>
    <row r="205" spans="2:17" s="113" customFormat="1" ht="86.25" customHeight="1">
      <c r="B205" s="113">
        <v>76</v>
      </c>
      <c r="C205" s="109" t="s">
        <v>281</v>
      </c>
      <c r="D205" s="110" t="s">
        <v>481</v>
      </c>
      <c r="E205" s="114" t="s">
        <v>471</v>
      </c>
      <c r="F205" s="112"/>
      <c r="G205" s="112"/>
      <c r="H205" s="112"/>
      <c r="I205" s="112">
        <f t="shared" si="37"/>
        <v>124</v>
      </c>
      <c r="J205" s="112">
        <v>99</v>
      </c>
      <c r="K205" s="112"/>
      <c r="L205" s="112"/>
      <c r="M205" s="112">
        <v>25</v>
      </c>
      <c r="N205" s="112"/>
      <c r="O205" s="112"/>
      <c r="P205" s="112">
        <f t="shared" si="48"/>
        <v>124</v>
      </c>
      <c r="Q205" s="131">
        <f>I205+F205</f>
        <v>124</v>
      </c>
    </row>
    <row r="206" spans="2:17" s="113" customFormat="1" ht="99" customHeight="1" hidden="1">
      <c r="B206" s="113">
        <v>77</v>
      </c>
      <c r="C206" s="109" t="s">
        <v>392</v>
      </c>
      <c r="D206" s="110" t="s">
        <v>23</v>
      </c>
      <c r="E206" s="114" t="s">
        <v>393</v>
      </c>
      <c r="F206" s="112"/>
      <c r="G206" s="112"/>
      <c r="H206" s="112"/>
      <c r="I206" s="112">
        <f t="shared" si="37"/>
        <v>0</v>
      </c>
      <c r="J206" s="112"/>
      <c r="K206" s="112"/>
      <c r="L206" s="112"/>
      <c r="M206" s="112"/>
      <c r="N206" s="112"/>
      <c r="O206" s="112"/>
      <c r="P206" s="112">
        <f t="shared" si="48"/>
        <v>0</v>
      </c>
      <c r="Q206" s="131"/>
    </row>
    <row r="207" spans="3:18" s="136" customFormat="1" ht="51.75" customHeight="1">
      <c r="C207" s="134"/>
      <c r="D207" s="135"/>
      <c r="E207" s="145" t="s">
        <v>312</v>
      </c>
      <c r="F207" s="85">
        <f>F154+F155+F157+F163+F164+F172+F179+F181+F185+F186+F191+F205+F206</f>
        <v>4749.4</v>
      </c>
      <c r="G207" s="85">
        <f>G154+G155+G157+G163+G164+G172+G179+G181+G185+G186+G191</f>
        <v>507</v>
      </c>
      <c r="H207" s="85">
        <f>H154+H155+H157+H163+H164+H172+H179+H181+H185+H186+H191</f>
        <v>15.7</v>
      </c>
      <c r="I207" s="85">
        <f>I154+I155+I157+I163+I164+I185+I181+I186+I191+I205+I206+I179+I172</f>
        <v>6110.9</v>
      </c>
      <c r="J207" s="85">
        <f aca="true" t="shared" si="51" ref="J207:P207">J154+J155+J157+J163+J164+J185+J181+J186+J191+J205+J206+J179+J172</f>
        <v>692.37</v>
      </c>
      <c r="K207" s="85">
        <f t="shared" si="51"/>
        <v>0</v>
      </c>
      <c r="L207" s="85">
        <f t="shared" si="51"/>
        <v>0</v>
      </c>
      <c r="M207" s="85">
        <f>M154+M155+M157+M163+M164+M185+M181+M186+M191+M205+M206+M179+M172</f>
        <v>5418.53</v>
      </c>
      <c r="N207" s="85">
        <f>N154+N155+N157+N163+N164+N185+N181+N186+N191+N205+N206+N179+N172</f>
        <v>4215</v>
      </c>
      <c r="O207" s="85">
        <f t="shared" si="51"/>
        <v>0</v>
      </c>
      <c r="P207" s="85">
        <f t="shared" si="51"/>
        <v>10860.3</v>
      </c>
      <c r="Q207" s="86">
        <f>I207+F207</f>
        <v>10860.3</v>
      </c>
      <c r="R207" s="137">
        <f>P207-Q207</f>
        <v>0</v>
      </c>
    </row>
    <row r="208" spans="3:17" s="149" customFormat="1" ht="48.75" customHeight="1">
      <c r="C208" s="88" t="s">
        <v>352</v>
      </c>
      <c r="D208" s="92"/>
      <c r="E208" s="146" t="s">
        <v>356</v>
      </c>
      <c r="F208" s="147"/>
      <c r="G208" s="147"/>
      <c r="H208" s="147"/>
      <c r="I208" s="147"/>
      <c r="J208" s="147"/>
      <c r="K208" s="147"/>
      <c r="L208" s="147"/>
      <c r="M208" s="147"/>
      <c r="N208" s="147"/>
      <c r="O208" s="147"/>
      <c r="P208" s="147"/>
      <c r="Q208" s="148" t="e">
        <f>P208-#REF!</f>
        <v>#REF!</v>
      </c>
    </row>
    <row r="209" spans="3:17" s="10" customFormat="1" ht="45.75" customHeight="1">
      <c r="C209" s="54" t="s">
        <v>353</v>
      </c>
      <c r="D209" s="7"/>
      <c r="E209" s="75" t="s">
        <v>357</v>
      </c>
      <c r="F209" s="20"/>
      <c r="G209" s="20"/>
      <c r="H209" s="20"/>
      <c r="I209" s="20"/>
      <c r="J209" s="20"/>
      <c r="K209" s="20"/>
      <c r="L209" s="20"/>
      <c r="M209" s="20"/>
      <c r="N209" s="20"/>
      <c r="O209" s="20"/>
      <c r="P209" s="20"/>
      <c r="Q209" s="40"/>
    </row>
    <row r="210" spans="2:16" s="10" customFormat="1" ht="87.75" customHeight="1">
      <c r="B210" s="10">
        <v>78</v>
      </c>
      <c r="C210" s="77" t="s">
        <v>351</v>
      </c>
      <c r="D210" s="78" t="s">
        <v>417</v>
      </c>
      <c r="E210" s="60" t="s">
        <v>50</v>
      </c>
      <c r="F210" s="59">
        <v>1012</v>
      </c>
      <c r="G210" s="59">
        <v>711.9</v>
      </c>
      <c r="H210" s="59">
        <v>12</v>
      </c>
      <c r="I210" s="56">
        <f>J210+M210</f>
        <v>0</v>
      </c>
      <c r="J210" s="59"/>
      <c r="K210" s="59"/>
      <c r="L210" s="59"/>
      <c r="M210" s="59"/>
      <c r="N210" s="59"/>
      <c r="O210" s="59">
        <f>13+10.5-23.5</f>
        <v>0</v>
      </c>
      <c r="P210" s="57">
        <f>F210+I210</f>
        <v>1012</v>
      </c>
    </row>
    <row r="211" spans="3:16" s="29" customFormat="1" ht="39" customHeight="1" hidden="1">
      <c r="C211" s="54"/>
      <c r="D211" s="7" t="s">
        <v>31</v>
      </c>
      <c r="E211" s="55" t="s">
        <v>32</v>
      </c>
      <c r="F211" s="59"/>
      <c r="G211" s="59"/>
      <c r="H211" s="59"/>
      <c r="I211" s="56">
        <f>J211+M211</f>
        <v>0</v>
      </c>
      <c r="J211" s="59"/>
      <c r="K211" s="59"/>
      <c r="L211" s="59"/>
      <c r="M211" s="59"/>
      <c r="N211" s="59"/>
      <c r="O211" s="59"/>
      <c r="P211" s="57">
        <f>F211+I211</f>
        <v>0</v>
      </c>
    </row>
    <row r="212" spans="2:16" s="29" customFormat="1" ht="205.5" customHeight="1" hidden="1">
      <c r="B212" s="29">
        <v>79</v>
      </c>
      <c r="C212" s="54" t="s">
        <v>468</v>
      </c>
      <c r="D212" s="7" t="s">
        <v>498</v>
      </c>
      <c r="E212" s="55" t="s">
        <v>499</v>
      </c>
      <c r="F212" s="59"/>
      <c r="G212" s="59"/>
      <c r="H212" s="59"/>
      <c r="I212" s="56">
        <f>J212+M212</f>
        <v>0</v>
      </c>
      <c r="J212" s="59"/>
      <c r="K212" s="59"/>
      <c r="L212" s="59"/>
      <c r="M212" s="59"/>
      <c r="N212" s="59"/>
      <c r="O212" s="59"/>
      <c r="P212" s="57">
        <f>F212+I212</f>
        <v>0</v>
      </c>
    </row>
    <row r="213" spans="1:16" s="10" customFormat="1" ht="141.75" customHeight="1">
      <c r="A213" s="10">
        <v>2</v>
      </c>
      <c r="B213" s="10">
        <v>80</v>
      </c>
      <c r="C213" s="54" t="s">
        <v>298</v>
      </c>
      <c r="D213" s="7" t="s">
        <v>440</v>
      </c>
      <c r="E213" s="55" t="s">
        <v>6</v>
      </c>
      <c r="F213" s="20">
        <v>66972.2</v>
      </c>
      <c r="G213" s="20"/>
      <c r="H213" s="20"/>
      <c r="I213" s="20">
        <f>J213+M213</f>
        <v>0</v>
      </c>
      <c r="J213" s="61"/>
      <c r="K213" s="20"/>
      <c r="L213" s="20"/>
      <c r="M213" s="20"/>
      <c r="N213" s="20"/>
      <c r="O213" s="20"/>
      <c r="P213" s="20">
        <f>F213+I213</f>
        <v>66972.2</v>
      </c>
    </row>
    <row r="214" spans="2:16" s="10" customFormat="1" ht="81" customHeight="1" hidden="1">
      <c r="B214" s="10">
        <v>81</v>
      </c>
      <c r="C214" s="54" t="s">
        <v>159</v>
      </c>
      <c r="D214" s="7" t="s">
        <v>29</v>
      </c>
      <c r="E214" s="71" t="s">
        <v>30</v>
      </c>
      <c r="F214" s="20"/>
      <c r="G214" s="20"/>
      <c r="H214" s="20"/>
      <c r="I214" s="20">
        <f>J214+M214</f>
        <v>0</v>
      </c>
      <c r="J214" s="76"/>
      <c r="K214" s="20"/>
      <c r="L214" s="20"/>
      <c r="M214" s="20"/>
      <c r="N214" s="20"/>
      <c r="O214" s="20"/>
      <c r="P214" s="20">
        <f>F214+I214</f>
        <v>0</v>
      </c>
    </row>
    <row r="215" spans="3:17" s="136" customFormat="1" ht="45" customHeight="1">
      <c r="C215" s="134"/>
      <c r="D215" s="135"/>
      <c r="E215" s="95" t="s">
        <v>312</v>
      </c>
      <c r="F215" s="156">
        <f>SUM(F210:F214)</f>
        <v>67984.2</v>
      </c>
      <c r="G215" s="85">
        <f aca="true" t="shared" si="52" ref="G215:P215">SUM(G210:G214)</f>
        <v>711.9</v>
      </c>
      <c r="H215" s="85">
        <f t="shared" si="52"/>
        <v>12</v>
      </c>
      <c r="I215" s="85">
        <f>SUM(I210:I214)</f>
        <v>0</v>
      </c>
      <c r="J215" s="85">
        <f t="shared" si="52"/>
        <v>0</v>
      </c>
      <c r="K215" s="85">
        <f t="shared" si="52"/>
        <v>0</v>
      </c>
      <c r="L215" s="85">
        <f t="shared" si="52"/>
        <v>0</v>
      </c>
      <c r="M215" s="85">
        <f>SUM(M210:M214)</f>
        <v>0</v>
      </c>
      <c r="N215" s="85">
        <f t="shared" si="52"/>
        <v>0</v>
      </c>
      <c r="O215" s="85">
        <f t="shared" si="52"/>
        <v>0</v>
      </c>
      <c r="P215" s="85">
        <f t="shared" si="52"/>
        <v>67984.2</v>
      </c>
      <c r="Q215" s="137">
        <f>I215+F215</f>
        <v>67984.2</v>
      </c>
    </row>
    <row r="216" spans="3:17" s="149" customFormat="1" ht="65.25" customHeight="1">
      <c r="C216" s="88" t="s">
        <v>354</v>
      </c>
      <c r="D216" s="92"/>
      <c r="E216" s="89" t="s">
        <v>358</v>
      </c>
      <c r="F216" s="147"/>
      <c r="G216" s="147"/>
      <c r="H216" s="147"/>
      <c r="I216" s="147"/>
      <c r="J216" s="147"/>
      <c r="K216" s="147"/>
      <c r="L216" s="147"/>
      <c r="M216" s="147"/>
      <c r="N216" s="147"/>
      <c r="O216" s="147"/>
      <c r="P216" s="147"/>
      <c r="Q216" s="148" t="e">
        <f>P216-#REF!</f>
        <v>#REF!</v>
      </c>
    </row>
    <row r="217" spans="3:17" s="10" customFormat="1" ht="74.25" customHeight="1">
      <c r="C217" s="54" t="s">
        <v>355</v>
      </c>
      <c r="D217" s="7"/>
      <c r="E217" s="55" t="s">
        <v>359</v>
      </c>
      <c r="F217" s="20"/>
      <c r="G217" s="20"/>
      <c r="H217" s="20"/>
      <c r="I217" s="20"/>
      <c r="J217" s="20"/>
      <c r="K217" s="20"/>
      <c r="L217" s="20"/>
      <c r="M217" s="20"/>
      <c r="N217" s="20"/>
      <c r="O217" s="20"/>
      <c r="P217" s="20"/>
      <c r="Q217" s="40"/>
    </row>
    <row r="218" spans="2:16" s="10" customFormat="1" ht="93.75" customHeight="1">
      <c r="B218" s="10">
        <v>81</v>
      </c>
      <c r="C218" s="77" t="s">
        <v>360</v>
      </c>
      <c r="D218" s="78" t="s">
        <v>417</v>
      </c>
      <c r="E218" s="60" t="s">
        <v>51</v>
      </c>
      <c r="F218" s="59">
        <v>395.7</v>
      </c>
      <c r="G218" s="59">
        <v>269.9</v>
      </c>
      <c r="H218" s="59">
        <v>8.7</v>
      </c>
      <c r="I218" s="56">
        <f>J218+M218</f>
        <v>0</v>
      </c>
      <c r="J218" s="59"/>
      <c r="K218" s="59"/>
      <c r="L218" s="59"/>
      <c r="M218" s="59"/>
      <c r="N218" s="59"/>
      <c r="O218" s="59"/>
      <c r="P218" s="57">
        <f>F218+I218</f>
        <v>395.7</v>
      </c>
    </row>
    <row r="219" spans="3:16" s="113" customFormat="1" ht="27" customHeight="1">
      <c r="C219" s="109"/>
      <c r="D219" s="110" t="s">
        <v>482</v>
      </c>
      <c r="E219" s="111" t="s">
        <v>483</v>
      </c>
      <c r="F219" s="112">
        <f>SUM(F221:F224)</f>
        <v>3262.7</v>
      </c>
      <c r="G219" s="112">
        <f>SUM(G221:G224)</f>
        <v>2182.846</v>
      </c>
      <c r="H219" s="112">
        <f>SUM(H221:H224)</f>
        <v>73.3</v>
      </c>
      <c r="I219" s="112">
        <f aca="true" t="shared" si="53" ref="I219:O219">SUM(I221:I224)</f>
        <v>157.59</v>
      </c>
      <c r="J219" s="112">
        <f t="shared" si="53"/>
        <v>137.59</v>
      </c>
      <c r="K219" s="112">
        <f t="shared" si="53"/>
        <v>80.46</v>
      </c>
      <c r="L219" s="112">
        <f t="shared" si="53"/>
        <v>0</v>
      </c>
      <c r="M219" s="112">
        <f t="shared" si="53"/>
        <v>20</v>
      </c>
      <c r="N219" s="112">
        <f t="shared" si="53"/>
        <v>0</v>
      </c>
      <c r="O219" s="112">
        <f t="shared" si="53"/>
        <v>0</v>
      </c>
      <c r="P219" s="112">
        <f t="shared" si="48"/>
        <v>3420.29</v>
      </c>
    </row>
    <row r="220" spans="3:16" s="10" customFormat="1" ht="28.5" customHeight="1">
      <c r="C220" s="54"/>
      <c r="D220" s="7" t="s">
        <v>482</v>
      </c>
      <c r="E220" s="55" t="s">
        <v>397</v>
      </c>
      <c r="F220" s="20">
        <f>SUM(F221:F223)+F225</f>
        <v>3105.7</v>
      </c>
      <c r="G220" s="20">
        <f>SUM(G221:G223)+G225</f>
        <v>2182.846</v>
      </c>
      <c r="H220" s="20">
        <f>SUM(H221:H223)+H225</f>
        <v>73.3</v>
      </c>
      <c r="I220" s="20">
        <f t="shared" si="37"/>
        <v>157.59</v>
      </c>
      <c r="J220" s="20">
        <f aca="true" t="shared" si="54" ref="J220:O220">SUM(J221:J225)</f>
        <v>137.59</v>
      </c>
      <c r="K220" s="20">
        <f t="shared" si="54"/>
        <v>80.46</v>
      </c>
      <c r="L220" s="20">
        <f t="shared" si="54"/>
        <v>0</v>
      </c>
      <c r="M220" s="20">
        <f t="shared" si="54"/>
        <v>20</v>
      </c>
      <c r="N220" s="20">
        <f t="shared" si="54"/>
        <v>0</v>
      </c>
      <c r="O220" s="20">
        <f t="shared" si="54"/>
        <v>0</v>
      </c>
      <c r="P220" s="20">
        <f t="shared" si="48"/>
        <v>3263.29</v>
      </c>
    </row>
    <row r="221" spans="2:16" s="10" customFormat="1" ht="24" customHeight="1">
      <c r="B221" s="10">
        <v>82</v>
      </c>
      <c r="C221" s="54" t="s">
        <v>282</v>
      </c>
      <c r="D221" s="7" t="s">
        <v>460</v>
      </c>
      <c r="E221" s="75" t="s">
        <v>484</v>
      </c>
      <c r="F221" s="20">
        <v>428.641</v>
      </c>
      <c r="G221" s="20">
        <v>292.721</v>
      </c>
      <c r="H221" s="20">
        <v>11.46</v>
      </c>
      <c r="I221" s="56">
        <f t="shared" si="37"/>
        <v>0</v>
      </c>
      <c r="J221" s="20"/>
      <c r="K221" s="20"/>
      <c r="L221" s="20"/>
      <c r="M221" s="20"/>
      <c r="N221" s="20"/>
      <c r="O221" s="20"/>
      <c r="P221" s="57">
        <f t="shared" si="48"/>
        <v>428.641</v>
      </c>
    </row>
    <row r="222" spans="2:16" s="10" customFormat="1" ht="29.25" customHeight="1">
      <c r="B222" s="10">
        <v>83</v>
      </c>
      <c r="C222" s="54" t="s">
        <v>283</v>
      </c>
      <c r="D222" s="7" t="s">
        <v>464</v>
      </c>
      <c r="E222" s="55" t="s">
        <v>485</v>
      </c>
      <c r="F222" s="20">
        <v>260.767</v>
      </c>
      <c r="G222" s="20">
        <v>164.935</v>
      </c>
      <c r="H222" s="20">
        <v>31.43</v>
      </c>
      <c r="I222" s="56">
        <f t="shared" si="37"/>
        <v>0</v>
      </c>
      <c r="J222" s="20"/>
      <c r="K222" s="20"/>
      <c r="L222" s="20"/>
      <c r="M222" s="20"/>
      <c r="N222" s="20"/>
      <c r="O222" s="20"/>
      <c r="P222" s="57">
        <f t="shared" si="48"/>
        <v>260.767</v>
      </c>
    </row>
    <row r="223" spans="2:16" s="10" customFormat="1" ht="33.75" customHeight="1">
      <c r="B223" s="10">
        <v>84</v>
      </c>
      <c r="C223" s="54" t="s">
        <v>285</v>
      </c>
      <c r="D223" s="7" t="s">
        <v>461</v>
      </c>
      <c r="E223" s="75" t="s">
        <v>284</v>
      </c>
      <c r="F223" s="20">
        <f>2197.877-45</f>
        <v>2152.877</v>
      </c>
      <c r="G223" s="20">
        <f>1577.242-33</f>
        <v>1544.242</v>
      </c>
      <c r="H223" s="20">
        <v>26.7</v>
      </c>
      <c r="I223" s="56">
        <f t="shared" si="37"/>
        <v>157.59</v>
      </c>
      <c r="J223" s="20">
        <v>137.59</v>
      </c>
      <c r="K223" s="20">
        <v>80.46</v>
      </c>
      <c r="L223" s="20"/>
      <c r="M223" s="20">
        <v>20</v>
      </c>
      <c r="N223" s="20"/>
      <c r="O223" s="20"/>
      <c r="P223" s="57">
        <f t="shared" si="48"/>
        <v>2310.467</v>
      </c>
    </row>
    <row r="224" spans="2:16" s="113" customFormat="1" ht="45" customHeight="1">
      <c r="B224" s="10"/>
      <c r="C224" s="109" t="s">
        <v>272</v>
      </c>
      <c r="D224" s="110" t="s">
        <v>462</v>
      </c>
      <c r="E224" s="111" t="s">
        <v>273</v>
      </c>
      <c r="F224" s="112">
        <f>SUM(F225:F226)</f>
        <v>420.415</v>
      </c>
      <c r="G224" s="112">
        <f aca="true" t="shared" si="55" ref="G224:P224">SUM(G225:G226)</f>
        <v>180.948</v>
      </c>
      <c r="H224" s="112">
        <f t="shared" si="55"/>
        <v>3.71</v>
      </c>
      <c r="I224" s="112">
        <f t="shared" si="55"/>
        <v>0</v>
      </c>
      <c r="J224" s="112">
        <f t="shared" si="55"/>
        <v>0</v>
      </c>
      <c r="K224" s="112">
        <f t="shared" si="55"/>
        <v>0</v>
      </c>
      <c r="L224" s="112">
        <f t="shared" si="55"/>
        <v>0</v>
      </c>
      <c r="M224" s="112">
        <f t="shared" si="55"/>
        <v>0</v>
      </c>
      <c r="N224" s="112">
        <f t="shared" si="55"/>
        <v>0</v>
      </c>
      <c r="O224" s="112">
        <f t="shared" si="55"/>
        <v>0</v>
      </c>
      <c r="P224" s="112">
        <f t="shared" si="55"/>
        <v>420.415</v>
      </c>
    </row>
    <row r="225" spans="2:16" s="67" customFormat="1" ht="55.5" customHeight="1">
      <c r="B225" s="67">
        <v>85</v>
      </c>
      <c r="C225" s="62" t="s">
        <v>173</v>
      </c>
      <c r="D225" s="63" t="s">
        <v>462</v>
      </c>
      <c r="E225" s="64" t="s">
        <v>25</v>
      </c>
      <c r="F225" s="65">
        <v>263.415</v>
      </c>
      <c r="G225" s="65">
        <v>180.948</v>
      </c>
      <c r="H225" s="65">
        <v>3.71</v>
      </c>
      <c r="I225" s="117">
        <f t="shared" si="37"/>
        <v>0</v>
      </c>
      <c r="J225" s="65"/>
      <c r="K225" s="65"/>
      <c r="L225" s="65"/>
      <c r="M225" s="65"/>
      <c r="N225" s="65"/>
      <c r="O225" s="65"/>
      <c r="P225" s="119">
        <f t="shared" si="48"/>
        <v>263.415</v>
      </c>
    </row>
    <row r="226" spans="2:16" s="67" customFormat="1" ht="75" customHeight="1">
      <c r="B226" s="67">
        <v>86</v>
      </c>
      <c r="C226" s="62" t="s">
        <v>174</v>
      </c>
      <c r="D226" s="63" t="s">
        <v>462</v>
      </c>
      <c r="E226" s="104" t="s">
        <v>211</v>
      </c>
      <c r="F226" s="65">
        <v>157</v>
      </c>
      <c r="G226" s="65"/>
      <c r="H226" s="65"/>
      <c r="I226" s="117">
        <f t="shared" si="37"/>
        <v>0</v>
      </c>
      <c r="J226" s="118"/>
      <c r="K226" s="118"/>
      <c r="L226" s="118"/>
      <c r="M226" s="65"/>
      <c r="N226" s="65"/>
      <c r="O226" s="65"/>
      <c r="P226" s="119">
        <f t="shared" si="48"/>
        <v>157</v>
      </c>
    </row>
    <row r="227" spans="3:16" s="10" customFormat="1" ht="45" customHeight="1" hidden="1">
      <c r="C227" s="54"/>
      <c r="D227" s="7" t="s">
        <v>431</v>
      </c>
      <c r="E227" s="55" t="s">
        <v>66</v>
      </c>
      <c r="F227" s="20">
        <f>SUM(F228:F235)</f>
        <v>0</v>
      </c>
      <c r="G227" s="20"/>
      <c r="H227" s="20"/>
      <c r="I227" s="20">
        <f t="shared" si="37"/>
        <v>0</v>
      </c>
      <c r="J227" s="61"/>
      <c r="K227" s="20"/>
      <c r="L227" s="20"/>
      <c r="M227" s="20"/>
      <c r="N227" s="20"/>
      <c r="O227" s="20"/>
      <c r="P227" s="20">
        <f t="shared" si="48"/>
        <v>0</v>
      </c>
    </row>
    <row r="228" spans="3:16" s="10" customFormat="1" ht="79.5" customHeight="1" hidden="1">
      <c r="C228" s="54"/>
      <c r="D228" s="7" t="s">
        <v>431</v>
      </c>
      <c r="E228" s="55" t="s">
        <v>62</v>
      </c>
      <c r="F228" s="20">
        <f>15-15</f>
        <v>0</v>
      </c>
      <c r="G228" s="20"/>
      <c r="H228" s="20"/>
      <c r="I228" s="20">
        <f t="shared" si="37"/>
        <v>0</v>
      </c>
      <c r="J228" s="61"/>
      <c r="K228" s="20"/>
      <c r="L228" s="20"/>
      <c r="M228" s="20"/>
      <c r="N228" s="20"/>
      <c r="O228" s="20"/>
      <c r="P228" s="20">
        <f t="shared" si="48"/>
        <v>0</v>
      </c>
    </row>
    <row r="229" spans="3:16" s="10" customFormat="1" ht="53.25" customHeight="1" hidden="1">
      <c r="C229" s="54"/>
      <c r="D229" s="7" t="s">
        <v>431</v>
      </c>
      <c r="E229" s="55" t="s">
        <v>63</v>
      </c>
      <c r="F229" s="20"/>
      <c r="G229" s="20"/>
      <c r="H229" s="20"/>
      <c r="I229" s="20">
        <f t="shared" si="37"/>
        <v>0</v>
      </c>
      <c r="J229" s="61"/>
      <c r="K229" s="20"/>
      <c r="L229" s="20"/>
      <c r="M229" s="20"/>
      <c r="N229" s="20"/>
      <c r="O229" s="20"/>
      <c r="P229" s="20">
        <f t="shared" si="48"/>
        <v>0</v>
      </c>
    </row>
    <row r="230" spans="3:16" s="10" customFormat="1" ht="63" customHeight="1" hidden="1">
      <c r="C230" s="54"/>
      <c r="D230" s="7" t="s">
        <v>431</v>
      </c>
      <c r="E230" s="55" t="s">
        <v>64</v>
      </c>
      <c r="F230" s="20"/>
      <c r="G230" s="20"/>
      <c r="H230" s="20"/>
      <c r="I230" s="20">
        <f aca="true" t="shared" si="56" ref="I230:I278">J230+M230</f>
        <v>0</v>
      </c>
      <c r="J230" s="61"/>
      <c r="K230" s="20"/>
      <c r="L230" s="20"/>
      <c r="M230" s="20"/>
      <c r="N230" s="20"/>
      <c r="O230" s="20"/>
      <c r="P230" s="20">
        <f t="shared" si="48"/>
        <v>0</v>
      </c>
    </row>
    <row r="231" spans="3:16" s="10" customFormat="1" ht="63" customHeight="1" hidden="1">
      <c r="C231" s="54"/>
      <c r="D231" s="7" t="s">
        <v>431</v>
      </c>
      <c r="E231" s="55" t="s">
        <v>0</v>
      </c>
      <c r="F231" s="19"/>
      <c r="G231" s="20"/>
      <c r="H231" s="20"/>
      <c r="I231" s="20">
        <f t="shared" si="56"/>
        <v>0</v>
      </c>
      <c r="J231" s="61"/>
      <c r="K231" s="20"/>
      <c r="L231" s="20"/>
      <c r="M231" s="20"/>
      <c r="N231" s="20"/>
      <c r="O231" s="20"/>
      <c r="P231" s="20">
        <f t="shared" si="48"/>
        <v>0</v>
      </c>
    </row>
    <row r="232" spans="3:16" s="10" customFormat="1" ht="68.25" customHeight="1" hidden="1">
      <c r="C232" s="54"/>
      <c r="D232" s="7" t="s">
        <v>431</v>
      </c>
      <c r="E232" s="75" t="s">
        <v>1</v>
      </c>
      <c r="F232" s="19"/>
      <c r="G232" s="20"/>
      <c r="H232" s="20"/>
      <c r="I232" s="20">
        <f t="shared" si="56"/>
        <v>0</v>
      </c>
      <c r="J232" s="61"/>
      <c r="K232" s="20"/>
      <c r="L232" s="20"/>
      <c r="M232" s="20"/>
      <c r="N232" s="20"/>
      <c r="O232" s="20"/>
      <c r="P232" s="20">
        <f t="shared" si="48"/>
        <v>0</v>
      </c>
    </row>
    <row r="233" spans="3:16" s="10" customFormat="1" ht="87.75" customHeight="1" hidden="1">
      <c r="C233" s="54"/>
      <c r="D233" s="7" t="s">
        <v>431</v>
      </c>
      <c r="E233" s="75" t="s">
        <v>2</v>
      </c>
      <c r="F233" s="19"/>
      <c r="G233" s="20"/>
      <c r="H233" s="20"/>
      <c r="I233" s="20">
        <f t="shared" si="56"/>
        <v>0</v>
      </c>
      <c r="J233" s="61"/>
      <c r="K233" s="20"/>
      <c r="L233" s="20"/>
      <c r="M233" s="20"/>
      <c r="N233" s="20"/>
      <c r="O233" s="20"/>
      <c r="P233" s="20">
        <f t="shared" si="48"/>
        <v>0</v>
      </c>
    </row>
    <row r="234" spans="3:16" s="10" customFormat="1" ht="63" customHeight="1" hidden="1">
      <c r="C234" s="54"/>
      <c r="D234" s="7" t="s">
        <v>431</v>
      </c>
      <c r="E234" s="55" t="s">
        <v>65</v>
      </c>
      <c r="F234" s="20"/>
      <c r="G234" s="20"/>
      <c r="H234" s="20"/>
      <c r="I234" s="20">
        <f t="shared" si="56"/>
        <v>0</v>
      </c>
      <c r="J234" s="61"/>
      <c r="K234" s="20"/>
      <c r="L234" s="20"/>
      <c r="M234" s="20"/>
      <c r="N234" s="20"/>
      <c r="O234" s="20"/>
      <c r="P234" s="20">
        <f t="shared" si="48"/>
        <v>0</v>
      </c>
    </row>
    <row r="235" spans="3:16" s="10" customFormat="1" ht="86.25" customHeight="1" hidden="1">
      <c r="C235" s="54"/>
      <c r="D235" s="7" t="s">
        <v>431</v>
      </c>
      <c r="E235" s="55" t="s">
        <v>27</v>
      </c>
      <c r="F235" s="20"/>
      <c r="G235" s="20"/>
      <c r="H235" s="20"/>
      <c r="I235" s="20">
        <f t="shared" si="56"/>
        <v>0</v>
      </c>
      <c r="J235" s="61"/>
      <c r="K235" s="20"/>
      <c r="L235" s="20"/>
      <c r="M235" s="20"/>
      <c r="N235" s="20"/>
      <c r="O235" s="20"/>
      <c r="P235" s="20">
        <f t="shared" si="48"/>
        <v>0</v>
      </c>
    </row>
    <row r="236" spans="2:16" s="113" customFormat="1" ht="66" customHeight="1">
      <c r="B236" s="113">
        <v>87</v>
      </c>
      <c r="C236" s="109" t="s">
        <v>286</v>
      </c>
      <c r="D236" s="110" t="s">
        <v>490</v>
      </c>
      <c r="E236" s="114" t="s">
        <v>212</v>
      </c>
      <c r="F236" s="112">
        <v>26</v>
      </c>
      <c r="G236" s="112"/>
      <c r="H236" s="112"/>
      <c r="I236" s="112">
        <f t="shared" si="56"/>
        <v>0</v>
      </c>
      <c r="J236" s="115"/>
      <c r="K236" s="112"/>
      <c r="L236" s="112"/>
      <c r="M236" s="112"/>
      <c r="N236" s="112"/>
      <c r="O236" s="112"/>
      <c r="P236" s="112">
        <f t="shared" si="48"/>
        <v>26</v>
      </c>
    </row>
    <row r="237" spans="3:16" s="10" customFormat="1" ht="48" customHeight="1">
      <c r="C237" s="54" t="s">
        <v>213</v>
      </c>
      <c r="D237" s="7" t="s">
        <v>402</v>
      </c>
      <c r="E237" s="55" t="s">
        <v>401</v>
      </c>
      <c r="F237" s="20">
        <f>SUM(F240:F244)</f>
        <v>1147</v>
      </c>
      <c r="G237" s="20">
        <f aca="true" t="shared" si="57" ref="G237:O237">SUM(G239:G244)</f>
        <v>754.22</v>
      </c>
      <c r="H237" s="20">
        <f t="shared" si="57"/>
        <v>30.3</v>
      </c>
      <c r="I237" s="20">
        <f t="shared" si="57"/>
        <v>0</v>
      </c>
      <c r="J237" s="20">
        <f t="shared" si="57"/>
        <v>0</v>
      </c>
      <c r="K237" s="20">
        <f t="shared" si="57"/>
        <v>0</v>
      </c>
      <c r="L237" s="20">
        <f t="shared" si="57"/>
        <v>0</v>
      </c>
      <c r="M237" s="20">
        <f t="shared" si="57"/>
        <v>0</v>
      </c>
      <c r="N237" s="20">
        <f t="shared" si="57"/>
        <v>0</v>
      </c>
      <c r="O237" s="20">
        <f t="shared" si="57"/>
        <v>0</v>
      </c>
      <c r="P237" s="20">
        <f>F237+I237</f>
        <v>1147</v>
      </c>
    </row>
    <row r="238" spans="3:17" s="113" customFormat="1" ht="48" customHeight="1">
      <c r="C238" s="109" t="s">
        <v>361</v>
      </c>
      <c r="D238" s="110"/>
      <c r="E238" s="114" t="s">
        <v>362</v>
      </c>
      <c r="F238" s="112">
        <f>F239+F242</f>
        <v>37.99</v>
      </c>
      <c r="G238" s="112">
        <f aca="true" t="shared" si="58" ref="G238:O238">SUM(G239:G242)</f>
        <v>0</v>
      </c>
      <c r="H238" s="112">
        <f t="shared" si="58"/>
        <v>0</v>
      </c>
      <c r="I238" s="112">
        <f t="shared" si="58"/>
        <v>0</v>
      </c>
      <c r="J238" s="112">
        <f t="shared" si="58"/>
        <v>0</v>
      </c>
      <c r="K238" s="112">
        <f t="shared" si="58"/>
        <v>0</v>
      </c>
      <c r="L238" s="112">
        <f t="shared" si="58"/>
        <v>0</v>
      </c>
      <c r="M238" s="112">
        <f t="shared" si="58"/>
        <v>0</v>
      </c>
      <c r="N238" s="112">
        <f t="shared" si="58"/>
        <v>0</v>
      </c>
      <c r="O238" s="112">
        <f t="shared" si="58"/>
        <v>0</v>
      </c>
      <c r="P238" s="112">
        <f>SUM(P240:P242)</f>
        <v>37.99</v>
      </c>
      <c r="Q238" s="131">
        <f>I238+F238</f>
        <v>37.99</v>
      </c>
    </row>
    <row r="239" spans="2:16" s="67" customFormat="1" ht="83.25" customHeight="1">
      <c r="B239" s="67">
        <v>88</v>
      </c>
      <c r="C239" s="62" t="s">
        <v>287</v>
      </c>
      <c r="D239" s="63" t="s">
        <v>3</v>
      </c>
      <c r="E239" s="104" t="s">
        <v>208</v>
      </c>
      <c r="F239" s="65">
        <f>SUM(F240:F241)</f>
        <v>19.475</v>
      </c>
      <c r="G239" s="65"/>
      <c r="H239" s="65"/>
      <c r="I239" s="65">
        <f t="shared" si="56"/>
        <v>0</v>
      </c>
      <c r="J239" s="66"/>
      <c r="K239" s="65"/>
      <c r="L239" s="65"/>
      <c r="M239" s="65"/>
      <c r="N239" s="65"/>
      <c r="O239" s="65"/>
      <c r="P239" s="65">
        <f t="shared" si="48"/>
        <v>19.475</v>
      </c>
    </row>
    <row r="240" spans="3:16" s="67" customFormat="1" ht="75.75" customHeight="1">
      <c r="C240" s="62"/>
      <c r="D240" s="63"/>
      <c r="E240" s="104" t="s">
        <v>307</v>
      </c>
      <c r="F240" s="65">
        <v>12.175</v>
      </c>
      <c r="G240" s="65"/>
      <c r="H240" s="65"/>
      <c r="I240" s="65"/>
      <c r="J240" s="66"/>
      <c r="K240" s="65"/>
      <c r="L240" s="65"/>
      <c r="M240" s="65"/>
      <c r="N240" s="65"/>
      <c r="O240" s="65"/>
      <c r="P240" s="65">
        <f t="shared" si="48"/>
        <v>12.175</v>
      </c>
    </row>
    <row r="241" spans="3:16" s="67" customFormat="1" ht="56.25" customHeight="1">
      <c r="C241" s="62"/>
      <c r="D241" s="63"/>
      <c r="E241" s="104" t="s">
        <v>249</v>
      </c>
      <c r="F241" s="65">
        <v>7.3</v>
      </c>
      <c r="G241" s="65" t="s">
        <v>207</v>
      </c>
      <c r="H241" s="65"/>
      <c r="I241" s="65"/>
      <c r="J241" s="66"/>
      <c r="K241" s="65"/>
      <c r="L241" s="65"/>
      <c r="M241" s="65"/>
      <c r="N241" s="65"/>
      <c r="O241" s="65"/>
      <c r="P241" s="65">
        <f t="shared" si="48"/>
        <v>7.3</v>
      </c>
    </row>
    <row r="242" spans="2:16" s="67" customFormat="1" ht="87" customHeight="1">
      <c r="B242" s="67">
        <v>89</v>
      </c>
      <c r="C242" s="62" t="s">
        <v>288</v>
      </c>
      <c r="D242" s="63" t="s">
        <v>400</v>
      </c>
      <c r="E242" s="104" t="s">
        <v>209</v>
      </c>
      <c r="F242" s="65">
        <v>18.515</v>
      </c>
      <c r="G242" s="65"/>
      <c r="H242" s="65"/>
      <c r="I242" s="65">
        <f t="shared" si="56"/>
        <v>0</v>
      </c>
      <c r="J242" s="66"/>
      <c r="K242" s="65"/>
      <c r="L242" s="65"/>
      <c r="M242" s="65"/>
      <c r="N242" s="65"/>
      <c r="O242" s="65"/>
      <c r="P242" s="65">
        <f t="shared" si="48"/>
        <v>18.515</v>
      </c>
    </row>
    <row r="243" spans="2:16" s="113" customFormat="1" ht="81" customHeight="1">
      <c r="B243" s="113">
        <v>90</v>
      </c>
      <c r="C243" s="109" t="s">
        <v>289</v>
      </c>
      <c r="D243" s="110" t="s">
        <v>493</v>
      </c>
      <c r="E243" s="114" t="s">
        <v>210</v>
      </c>
      <c r="F243" s="112">
        <v>9.31</v>
      </c>
      <c r="G243" s="112"/>
      <c r="H243" s="112"/>
      <c r="I243" s="112">
        <f t="shared" si="56"/>
        <v>0</v>
      </c>
      <c r="J243" s="115"/>
      <c r="K243" s="112"/>
      <c r="L243" s="112"/>
      <c r="M243" s="112"/>
      <c r="N243" s="112"/>
      <c r="O243" s="112"/>
      <c r="P243" s="112">
        <f t="shared" si="48"/>
        <v>9.31</v>
      </c>
    </row>
    <row r="244" spans="3:17" s="113" customFormat="1" ht="64.5" customHeight="1">
      <c r="C244" s="109" t="s">
        <v>363</v>
      </c>
      <c r="D244" s="110"/>
      <c r="E244" s="114" t="s">
        <v>364</v>
      </c>
      <c r="F244" s="112">
        <f>F245</f>
        <v>1099.7</v>
      </c>
      <c r="G244" s="112">
        <f>G245</f>
        <v>754.22</v>
      </c>
      <c r="H244" s="112">
        <f>H245</f>
        <v>30.3</v>
      </c>
      <c r="I244" s="112">
        <f aca="true" t="shared" si="59" ref="I244:P244">I245</f>
        <v>0</v>
      </c>
      <c r="J244" s="112">
        <f t="shared" si="59"/>
        <v>0</v>
      </c>
      <c r="K244" s="112">
        <f t="shared" si="59"/>
        <v>0</v>
      </c>
      <c r="L244" s="112">
        <f t="shared" si="59"/>
        <v>0</v>
      </c>
      <c r="M244" s="112">
        <f t="shared" si="59"/>
        <v>0</v>
      </c>
      <c r="N244" s="112">
        <f t="shared" si="59"/>
        <v>0</v>
      </c>
      <c r="O244" s="112">
        <f t="shared" si="59"/>
        <v>0</v>
      </c>
      <c r="P244" s="112">
        <f t="shared" si="59"/>
        <v>1099.7</v>
      </c>
      <c r="Q244" s="131">
        <f>I244+F244</f>
        <v>1099.7</v>
      </c>
    </row>
    <row r="245" spans="2:16" s="10" customFormat="1" ht="60.75" customHeight="1">
      <c r="B245" s="10">
        <v>91</v>
      </c>
      <c r="C245" s="54" t="s">
        <v>290</v>
      </c>
      <c r="D245" s="7" t="s">
        <v>420</v>
      </c>
      <c r="E245" s="75" t="s">
        <v>55</v>
      </c>
      <c r="F245" s="20">
        <f>SUM(F246:F248)</f>
        <v>1099.7</v>
      </c>
      <c r="G245" s="20">
        <f>SUM(G246:G248)</f>
        <v>754.22</v>
      </c>
      <c r="H245" s="20">
        <f>SUM(H246:H248)</f>
        <v>30.3</v>
      </c>
      <c r="I245" s="20">
        <f>SUM(I246:I248)</f>
        <v>0</v>
      </c>
      <c r="J245" s="20"/>
      <c r="K245" s="20"/>
      <c r="L245" s="20"/>
      <c r="M245" s="20"/>
      <c r="N245" s="20"/>
      <c r="O245" s="20"/>
      <c r="P245" s="20">
        <f>SUM(P246:P248)</f>
        <v>1099.7</v>
      </c>
    </row>
    <row r="246" spans="3:16" s="67" customFormat="1" ht="43.5" customHeight="1">
      <c r="C246" s="62"/>
      <c r="D246" s="63"/>
      <c r="E246" s="64" t="s">
        <v>56</v>
      </c>
      <c r="F246" s="65">
        <f>1154.7-55</f>
        <v>1099.7</v>
      </c>
      <c r="G246" s="65">
        <f>794.57-40.35</f>
        <v>754.22</v>
      </c>
      <c r="H246" s="65">
        <v>30.3</v>
      </c>
      <c r="I246" s="117">
        <f>J246+M246</f>
        <v>0</v>
      </c>
      <c r="J246" s="65"/>
      <c r="K246" s="65"/>
      <c r="L246" s="65"/>
      <c r="M246" s="65"/>
      <c r="N246" s="65"/>
      <c r="O246" s="65"/>
      <c r="P246" s="119">
        <f>F246+I246</f>
        <v>1099.7</v>
      </c>
    </row>
    <row r="247" spans="3:16" s="67" customFormat="1" ht="60.75" customHeight="1" hidden="1">
      <c r="C247" s="62"/>
      <c r="D247" s="63"/>
      <c r="E247" s="64" t="s">
        <v>178</v>
      </c>
      <c r="F247" s="65"/>
      <c r="G247" s="65"/>
      <c r="H247" s="65"/>
      <c r="I247" s="117">
        <f>J247+M247</f>
        <v>0</v>
      </c>
      <c r="J247" s="65"/>
      <c r="K247" s="65"/>
      <c r="L247" s="65"/>
      <c r="M247" s="65"/>
      <c r="N247" s="65"/>
      <c r="O247" s="65"/>
      <c r="P247" s="119">
        <f>F247+I247</f>
        <v>0</v>
      </c>
    </row>
    <row r="248" spans="3:16" s="67" customFormat="1" ht="38.25" customHeight="1" hidden="1">
      <c r="C248" s="62"/>
      <c r="D248" s="63"/>
      <c r="E248" s="64" t="s">
        <v>45</v>
      </c>
      <c r="F248" s="65"/>
      <c r="G248" s="65"/>
      <c r="H248" s="65"/>
      <c r="I248" s="117">
        <f>J248+M248</f>
        <v>0</v>
      </c>
      <c r="J248" s="65"/>
      <c r="K248" s="65"/>
      <c r="L248" s="65"/>
      <c r="M248" s="65"/>
      <c r="N248" s="65"/>
      <c r="O248" s="65"/>
      <c r="P248" s="119">
        <f>F248+I248</f>
        <v>0</v>
      </c>
    </row>
    <row r="249" spans="2:16" s="67" customFormat="1" ht="75" customHeight="1">
      <c r="B249" s="67">
        <v>92</v>
      </c>
      <c r="C249" s="125" t="s">
        <v>121</v>
      </c>
      <c r="D249" s="110" t="s">
        <v>23</v>
      </c>
      <c r="E249" s="130" t="s">
        <v>274</v>
      </c>
      <c r="F249" s="127">
        <f>SUM(F250:F253)</f>
        <v>0</v>
      </c>
      <c r="G249" s="127">
        <f aca="true" t="shared" si="60" ref="G249:P249">SUM(G250:G253)</f>
        <v>0</v>
      </c>
      <c r="H249" s="127">
        <f t="shared" si="60"/>
        <v>0</v>
      </c>
      <c r="I249" s="127">
        <f>SUM(I250:I253)</f>
        <v>10.7</v>
      </c>
      <c r="J249" s="127">
        <f t="shared" si="60"/>
        <v>10.7</v>
      </c>
      <c r="K249" s="127">
        <f t="shared" si="60"/>
        <v>0</v>
      </c>
      <c r="L249" s="127">
        <f t="shared" si="60"/>
        <v>0</v>
      </c>
      <c r="M249" s="127">
        <f t="shared" si="60"/>
        <v>0</v>
      </c>
      <c r="N249" s="127">
        <f t="shared" si="60"/>
        <v>0</v>
      </c>
      <c r="O249" s="127">
        <f t="shared" si="60"/>
        <v>0</v>
      </c>
      <c r="P249" s="127">
        <f t="shared" si="60"/>
        <v>10.7</v>
      </c>
    </row>
    <row r="250" spans="3:16" s="67" customFormat="1" ht="116.25" customHeight="1" hidden="1">
      <c r="C250" s="62"/>
      <c r="D250" s="63" t="s">
        <v>23</v>
      </c>
      <c r="E250" s="143" t="s">
        <v>275</v>
      </c>
      <c r="F250" s="65"/>
      <c r="G250" s="65"/>
      <c r="H250" s="65"/>
      <c r="I250" s="65">
        <f t="shared" si="56"/>
        <v>0</v>
      </c>
      <c r="J250" s="65"/>
      <c r="K250" s="65"/>
      <c r="L250" s="65"/>
      <c r="M250" s="65"/>
      <c r="N250" s="65"/>
      <c r="O250" s="65"/>
      <c r="P250" s="65">
        <f t="shared" si="48"/>
        <v>0</v>
      </c>
    </row>
    <row r="251" spans="3:16" s="67" customFormat="1" ht="62.25" customHeight="1">
      <c r="C251" s="62"/>
      <c r="D251" s="63" t="s">
        <v>23</v>
      </c>
      <c r="E251" s="143" t="s">
        <v>249</v>
      </c>
      <c r="F251" s="65"/>
      <c r="G251" s="65"/>
      <c r="H251" s="65"/>
      <c r="I251" s="65">
        <f t="shared" si="56"/>
        <v>10.7</v>
      </c>
      <c r="J251" s="65">
        <v>10.7</v>
      </c>
      <c r="K251" s="65"/>
      <c r="L251" s="65"/>
      <c r="M251" s="65"/>
      <c r="N251" s="65"/>
      <c r="O251" s="65"/>
      <c r="P251" s="65">
        <f t="shared" si="48"/>
        <v>10.7</v>
      </c>
    </row>
    <row r="252" spans="3:16" s="67" customFormat="1" ht="74.25" customHeight="1" hidden="1">
      <c r="C252" s="62"/>
      <c r="D252" s="63" t="s">
        <v>23</v>
      </c>
      <c r="E252" s="143" t="s">
        <v>276</v>
      </c>
      <c r="F252" s="65"/>
      <c r="G252" s="65"/>
      <c r="H252" s="65"/>
      <c r="I252" s="65">
        <f>J252+M252</f>
        <v>0</v>
      </c>
      <c r="J252" s="65"/>
      <c r="K252" s="65"/>
      <c r="L252" s="65"/>
      <c r="M252" s="65"/>
      <c r="N252" s="65"/>
      <c r="O252" s="65"/>
      <c r="P252" s="65">
        <f>F252+I252</f>
        <v>0</v>
      </c>
    </row>
    <row r="253" spans="3:16" s="67" customFormat="1" ht="63" customHeight="1" hidden="1">
      <c r="C253" s="62"/>
      <c r="D253" s="63" t="s">
        <v>23</v>
      </c>
      <c r="E253" s="143" t="s">
        <v>277</v>
      </c>
      <c r="F253" s="65"/>
      <c r="G253" s="118"/>
      <c r="H253" s="118"/>
      <c r="I253" s="65">
        <f t="shared" si="56"/>
        <v>0</v>
      </c>
      <c r="J253" s="65"/>
      <c r="K253" s="65"/>
      <c r="L253" s="65"/>
      <c r="M253" s="65"/>
      <c r="N253" s="65"/>
      <c r="O253" s="65"/>
      <c r="P253" s="65">
        <f t="shared" si="48"/>
        <v>0</v>
      </c>
    </row>
    <row r="254" spans="3:16" s="10" customFormat="1" ht="115.5" customHeight="1" hidden="1">
      <c r="C254" s="54"/>
      <c r="D254" s="7" t="s">
        <v>11</v>
      </c>
      <c r="E254" s="75" t="s">
        <v>502</v>
      </c>
      <c r="F254" s="20"/>
      <c r="G254" s="20"/>
      <c r="H254" s="20"/>
      <c r="I254" s="20">
        <f t="shared" si="56"/>
        <v>0</v>
      </c>
      <c r="J254" s="61"/>
      <c r="K254" s="20"/>
      <c r="L254" s="20"/>
      <c r="M254" s="20"/>
      <c r="N254" s="20"/>
      <c r="O254" s="20"/>
      <c r="P254" s="20">
        <f t="shared" si="48"/>
        <v>0</v>
      </c>
    </row>
    <row r="255" spans="3:18" s="136" customFormat="1" ht="55.5" customHeight="1">
      <c r="C255" s="134"/>
      <c r="D255" s="135"/>
      <c r="E255" s="84" t="s">
        <v>312</v>
      </c>
      <c r="F255" s="85">
        <f>F244+F243+F238+F219+F218+F236+F249</f>
        <v>4831.4</v>
      </c>
      <c r="G255" s="85">
        <f aca="true" t="shared" si="61" ref="G255:P255">G244+G243+G238+G219+G218+G236+G249</f>
        <v>3206.966</v>
      </c>
      <c r="H255" s="85">
        <f t="shared" si="61"/>
        <v>112.3</v>
      </c>
      <c r="I255" s="85">
        <f t="shared" si="61"/>
        <v>168.29</v>
      </c>
      <c r="J255" s="85">
        <f t="shared" si="61"/>
        <v>148.29</v>
      </c>
      <c r="K255" s="85">
        <f t="shared" si="61"/>
        <v>80.46</v>
      </c>
      <c r="L255" s="85">
        <f t="shared" si="61"/>
        <v>0</v>
      </c>
      <c r="M255" s="85">
        <f t="shared" si="61"/>
        <v>20</v>
      </c>
      <c r="N255" s="85">
        <f t="shared" si="61"/>
        <v>0</v>
      </c>
      <c r="O255" s="85">
        <f t="shared" si="61"/>
        <v>0</v>
      </c>
      <c r="P255" s="85">
        <f t="shared" si="61"/>
        <v>4999.69</v>
      </c>
      <c r="Q255" s="137">
        <f>I255+F255</f>
        <v>4999.69</v>
      </c>
      <c r="R255" s="137">
        <f>Q255-5747</f>
        <v>-747.3100000000004</v>
      </c>
    </row>
    <row r="256" spans="3:17" s="149" customFormat="1" ht="87" customHeight="1">
      <c r="C256" s="88" t="s">
        <v>367</v>
      </c>
      <c r="D256" s="92"/>
      <c r="E256" s="146" t="s">
        <v>366</v>
      </c>
      <c r="F256" s="147"/>
      <c r="G256" s="147"/>
      <c r="H256" s="147"/>
      <c r="I256" s="147"/>
      <c r="J256" s="147"/>
      <c r="K256" s="147"/>
      <c r="L256" s="147"/>
      <c r="M256" s="147"/>
      <c r="N256" s="147"/>
      <c r="O256" s="147"/>
      <c r="P256" s="147"/>
      <c r="Q256" s="148" t="e">
        <f>P256-#REF!</f>
        <v>#REF!</v>
      </c>
    </row>
    <row r="257" spans="3:17" s="10" customFormat="1" ht="87.75" customHeight="1">
      <c r="C257" s="54" t="s">
        <v>368</v>
      </c>
      <c r="D257" s="7"/>
      <c r="E257" s="75" t="s">
        <v>365</v>
      </c>
      <c r="F257" s="20"/>
      <c r="G257" s="20"/>
      <c r="H257" s="20"/>
      <c r="I257" s="20"/>
      <c r="J257" s="20"/>
      <c r="K257" s="20"/>
      <c r="L257" s="20"/>
      <c r="M257" s="20"/>
      <c r="N257" s="20"/>
      <c r="O257" s="20"/>
      <c r="P257" s="20"/>
      <c r="Q257" s="40"/>
    </row>
    <row r="258" spans="2:16" s="10" customFormat="1" ht="143.25" customHeight="1">
      <c r="B258" s="10">
        <v>93</v>
      </c>
      <c r="C258" s="77" t="s">
        <v>369</v>
      </c>
      <c r="D258" s="78" t="s">
        <v>417</v>
      </c>
      <c r="E258" s="60" t="s">
        <v>52</v>
      </c>
      <c r="F258" s="59">
        <v>773.9</v>
      </c>
      <c r="G258" s="59">
        <v>547</v>
      </c>
      <c r="H258" s="59">
        <v>12.3</v>
      </c>
      <c r="I258" s="56">
        <f t="shared" si="56"/>
        <v>0</v>
      </c>
      <c r="J258" s="59"/>
      <c r="K258" s="59"/>
      <c r="L258" s="59"/>
      <c r="M258" s="59"/>
      <c r="N258" s="59"/>
      <c r="O258" s="59"/>
      <c r="P258" s="57">
        <f>F258+I258</f>
        <v>773.9</v>
      </c>
    </row>
    <row r="259" spans="3:16" s="113" customFormat="1" ht="84.75" customHeight="1">
      <c r="C259" s="109" t="s">
        <v>370</v>
      </c>
      <c r="D259" s="110" t="s">
        <v>83</v>
      </c>
      <c r="E259" s="138" t="s">
        <v>172</v>
      </c>
      <c r="F259" s="112">
        <f>F260</f>
        <v>5</v>
      </c>
      <c r="G259" s="112">
        <f aca="true" t="shared" si="62" ref="G259:P259">G260</f>
        <v>0</v>
      </c>
      <c r="H259" s="112">
        <f t="shared" si="62"/>
        <v>0</v>
      </c>
      <c r="I259" s="112">
        <f t="shared" si="62"/>
        <v>30</v>
      </c>
      <c r="J259" s="112">
        <f t="shared" si="62"/>
        <v>0</v>
      </c>
      <c r="K259" s="112">
        <f t="shared" si="62"/>
        <v>0</v>
      </c>
      <c r="L259" s="112">
        <f t="shared" si="62"/>
        <v>0</v>
      </c>
      <c r="M259" s="112">
        <f t="shared" si="62"/>
        <v>30</v>
      </c>
      <c r="N259" s="112">
        <f t="shared" si="62"/>
        <v>30</v>
      </c>
      <c r="O259" s="112">
        <f t="shared" si="62"/>
        <v>0</v>
      </c>
      <c r="P259" s="112">
        <f t="shared" si="62"/>
        <v>35</v>
      </c>
    </row>
    <row r="260" spans="2:16" s="67" customFormat="1" ht="98.25" customHeight="1">
      <c r="B260" s="67">
        <v>94</v>
      </c>
      <c r="C260" s="62" t="s">
        <v>430</v>
      </c>
      <c r="D260" s="63" t="s">
        <v>83</v>
      </c>
      <c r="E260" s="155" t="s">
        <v>219</v>
      </c>
      <c r="F260" s="65">
        <v>5</v>
      </c>
      <c r="G260" s="65"/>
      <c r="H260" s="65"/>
      <c r="I260" s="117">
        <f>J260+M260</f>
        <v>30</v>
      </c>
      <c r="J260" s="162"/>
      <c r="K260" s="162"/>
      <c r="L260" s="162"/>
      <c r="M260" s="162">
        <v>30</v>
      </c>
      <c r="N260" s="162">
        <v>30</v>
      </c>
      <c r="O260" s="162"/>
      <c r="P260" s="119">
        <f>F260+I260</f>
        <v>35</v>
      </c>
    </row>
    <row r="261" spans="2:16" s="10" customFormat="1" ht="67.5" customHeight="1">
      <c r="B261" s="10">
        <v>95</v>
      </c>
      <c r="C261" s="54" t="s">
        <v>291</v>
      </c>
      <c r="D261" s="7" t="s">
        <v>490</v>
      </c>
      <c r="E261" s="70" t="s">
        <v>226</v>
      </c>
      <c r="F261" s="20">
        <v>5</v>
      </c>
      <c r="G261" s="20"/>
      <c r="H261" s="20"/>
      <c r="I261" s="20">
        <f t="shared" si="56"/>
        <v>0</v>
      </c>
      <c r="J261" s="61"/>
      <c r="K261" s="20"/>
      <c r="L261" s="20"/>
      <c r="M261" s="20"/>
      <c r="N261" s="20"/>
      <c r="O261" s="20"/>
      <c r="P261" s="20">
        <f>F261+I261</f>
        <v>5</v>
      </c>
    </row>
    <row r="262" spans="2:16" s="10" customFormat="1" ht="54" customHeight="1">
      <c r="B262" s="10">
        <v>96</v>
      </c>
      <c r="C262" s="54" t="s">
        <v>293</v>
      </c>
      <c r="D262" s="7" t="s">
        <v>437</v>
      </c>
      <c r="E262" s="55" t="s">
        <v>292</v>
      </c>
      <c r="F262" s="20">
        <v>249.4</v>
      </c>
      <c r="G262" s="20">
        <v>174.615</v>
      </c>
      <c r="H262" s="20">
        <v>6.2</v>
      </c>
      <c r="I262" s="56">
        <f t="shared" si="56"/>
        <v>0</v>
      </c>
      <c r="J262" s="19"/>
      <c r="K262" s="20"/>
      <c r="L262" s="20"/>
      <c r="M262" s="20"/>
      <c r="N262" s="20"/>
      <c r="O262" s="20"/>
      <c r="P262" s="57">
        <f>F262+I262</f>
        <v>249.4</v>
      </c>
    </row>
    <row r="263" spans="2:16" s="10" customFormat="1" ht="107.25" customHeight="1">
      <c r="B263" s="10">
        <v>97</v>
      </c>
      <c r="C263" s="54" t="s">
        <v>294</v>
      </c>
      <c r="D263" s="7" t="s">
        <v>477</v>
      </c>
      <c r="E263" s="55" t="s">
        <v>220</v>
      </c>
      <c r="F263" s="20">
        <v>20</v>
      </c>
      <c r="G263" s="20"/>
      <c r="H263" s="20"/>
      <c r="I263" s="56">
        <f t="shared" si="56"/>
        <v>18.5</v>
      </c>
      <c r="J263" s="19"/>
      <c r="K263" s="20"/>
      <c r="L263" s="20"/>
      <c r="M263" s="20">
        <v>18.5</v>
      </c>
      <c r="N263" s="20">
        <v>18.5</v>
      </c>
      <c r="O263" s="20"/>
      <c r="P263" s="57">
        <f>F263+I263</f>
        <v>38.5</v>
      </c>
    </row>
    <row r="264" spans="1:16" s="113" customFormat="1" ht="90.75" customHeight="1" hidden="1">
      <c r="A264" s="113">
        <v>3</v>
      </c>
      <c r="C264" s="109" t="s">
        <v>469</v>
      </c>
      <c r="D264" s="110" t="s">
        <v>11</v>
      </c>
      <c r="E264" s="138" t="s">
        <v>57</v>
      </c>
      <c r="F264" s="112">
        <f>SUM(F265:F266)</f>
        <v>0</v>
      </c>
      <c r="G264" s="112">
        <f aca="true" t="shared" si="63" ref="G264:P264">SUM(G265:G266)</f>
        <v>0</v>
      </c>
      <c r="H264" s="112">
        <f t="shared" si="63"/>
        <v>0</v>
      </c>
      <c r="I264" s="112">
        <f t="shared" si="63"/>
        <v>0</v>
      </c>
      <c r="J264" s="112">
        <f t="shared" si="63"/>
        <v>0</v>
      </c>
      <c r="K264" s="112">
        <f t="shared" si="63"/>
        <v>0</v>
      </c>
      <c r="L264" s="112">
        <f t="shared" si="63"/>
        <v>0</v>
      </c>
      <c r="M264" s="112">
        <f t="shared" si="63"/>
        <v>0</v>
      </c>
      <c r="N264" s="112">
        <f t="shared" si="63"/>
        <v>0</v>
      </c>
      <c r="O264" s="112">
        <f t="shared" si="63"/>
        <v>0</v>
      </c>
      <c r="P264" s="112">
        <f t="shared" si="63"/>
        <v>0</v>
      </c>
    </row>
    <row r="265" spans="2:16" s="30" customFormat="1" ht="73.5" customHeight="1" hidden="1">
      <c r="B265" s="67">
        <v>98</v>
      </c>
      <c r="C265" s="62"/>
      <c r="D265" s="63" t="s">
        <v>11</v>
      </c>
      <c r="E265" s="155" t="s">
        <v>58</v>
      </c>
      <c r="F265" s="118"/>
      <c r="G265" s="118"/>
      <c r="H265" s="118"/>
      <c r="I265" s="117">
        <f t="shared" si="56"/>
        <v>0</v>
      </c>
      <c r="J265" s="118"/>
      <c r="K265" s="65"/>
      <c r="L265" s="65"/>
      <c r="M265" s="65"/>
      <c r="N265" s="65"/>
      <c r="O265" s="65"/>
      <c r="P265" s="119">
        <f>F265+I265</f>
        <v>0</v>
      </c>
    </row>
    <row r="266" spans="3:16" s="30" customFormat="1" ht="72.75" customHeight="1" hidden="1">
      <c r="C266" s="62"/>
      <c r="D266" s="63" t="s">
        <v>395</v>
      </c>
      <c r="E266" s="155" t="s">
        <v>59</v>
      </c>
      <c r="F266" s="118"/>
      <c r="G266" s="118"/>
      <c r="H266" s="118"/>
      <c r="I266" s="117">
        <f t="shared" si="56"/>
        <v>0</v>
      </c>
      <c r="J266" s="118"/>
      <c r="K266" s="65"/>
      <c r="L266" s="65"/>
      <c r="M266" s="65"/>
      <c r="N266" s="65"/>
      <c r="O266" s="65"/>
      <c r="P266" s="119">
        <f>F266+I266</f>
        <v>0</v>
      </c>
    </row>
    <row r="267" spans="3:17" s="151" customFormat="1" ht="52.5" customHeight="1">
      <c r="C267" s="134"/>
      <c r="D267" s="135"/>
      <c r="E267" s="150" t="s">
        <v>312</v>
      </c>
      <c r="F267" s="85">
        <f>SUM(F258:F264)-F259</f>
        <v>1053.3</v>
      </c>
      <c r="G267" s="85">
        <f aca="true" t="shared" si="64" ref="G267:P267">SUM(G258:G264)-G259</f>
        <v>721.615</v>
      </c>
      <c r="H267" s="85">
        <f t="shared" si="64"/>
        <v>18.5</v>
      </c>
      <c r="I267" s="85">
        <f t="shared" si="64"/>
        <v>48.5</v>
      </c>
      <c r="J267" s="85">
        <f t="shared" si="64"/>
        <v>0</v>
      </c>
      <c r="K267" s="85">
        <f t="shared" si="64"/>
        <v>0</v>
      </c>
      <c r="L267" s="85">
        <f t="shared" si="64"/>
        <v>0</v>
      </c>
      <c r="M267" s="85">
        <f t="shared" si="64"/>
        <v>48.5</v>
      </c>
      <c r="N267" s="85">
        <f t="shared" si="64"/>
        <v>48.5</v>
      </c>
      <c r="O267" s="85">
        <f t="shared" si="64"/>
        <v>0</v>
      </c>
      <c r="P267" s="85">
        <f t="shared" si="64"/>
        <v>1101.8</v>
      </c>
      <c r="Q267" s="152">
        <f>F267+I267</f>
        <v>1101.8</v>
      </c>
    </row>
    <row r="268" spans="3:17" s="149" customFormat="1" ht="48.75" customHeight="1">
      <c r="C268" s="88" t="s">
        <v>371</v>
      </c>
      <c r="D268" s="92"/>
      <c r="E268" s="146" t="s">
        <v>373</v>
      </c>
      <c r="F268" s="147"/>
      <c r="G268" s="147"/>
      <c r="H268" s="147"/>
      <c r="I268" s="147"/>
      <c r="J268" s="147"/>
      <c r="K268" s="147"/>
      <c r="L268" s="147"/>
      <c r="M268" s="147"/>
      <c r="N268" s="147"/>
      <c r="O268" s="147"/>
      <c r="P268" s="147"/>
      <c r="Q268" s="148"/>
    </row>
    <row r="269" spans="3:17" s="10" customFormat="1" ht="51.75" customHeight="1">
      <c r="C269" s="54" t="s">
        <v>372</v>
      </c>
      <c r="D269" s="7"/>
      <c r="E269" s="108" t="s">
        <v>374</v>
      </c>
      <c r="F269" s="20"/>
      <c r="G269" s="20"/>
      <c r="H269" s="20"/>
      <c r="I269" s="20"/>
      <c r="J269" s="20"/>
      <c r="K269" s="20"/>
      <c r="L269" s="20"/>
      <c r="M269" s="20"/>
      <c r="N269" s="20"/>
      <c r="O269" s="20"/>
      <c r="P269" s="20"/>
      <c r="Q269" s="40"/>
    </row>
    <row r="270" spans="2:16" s="10" customFormat="1" ht="84.75" customHeight="1">
      <c r="B270" s="10">
        <v>99</v>
      </c>
      <c r="C270" s="77" t="s">
        <v>375</v>
      </c>
      <c r="D270" s="78" t="s">
        <v>417</v>
      </c>
      <c r="E270" s="60" t="s">
        <v>53</v>
      </c>
      <c r="F270" s="20">
        <v>374.2</v>
      </c>
      <c r="G270" s="20">
        <v>266.177</v>
      </c>
      <c r="H270" s="20">
        <v>6.1</v>
      </c>
      <c r="I270" s="20">
        <f t="shared" si="56"/>
        <v>9.585</v>
      </c>
      <c r="J270" s="20">
        <v>9.585</v>
      </c>
      <c r="K270" s="20"/>
      <c r="L270" s="20"/>
      <c r="M270" s="20"/>
      <c r="N270" s="20"/>
      <c r="O270" s="20"/>
      <c r="P270" s="20">
        <f>F270+I270</f>
        <v>383.78499999999997</v>
      </c>
    </row>
    <row r="271" spans="3:16" s="113" customFormat="1" ht="47.25" customHeight="1" hidden="1">
      <c r="C271" s="109" t="s">
        <v>12</v>
      </c>
      <c r="D271" s="110"/>
      <c r="E271" s="114" t="s">
        <v>14</v>
      </c>
      <c r="F271" s="112">
        <f>F272</f>
        <v>0</v>
      </c>
      <c r="G271" s="112">
        <f aca="true" t="shared" si="65" ref="G271:O271">G272</f>
        <v>0</v>
      </c>
      <c r="H271" s="112">
        <f t="shared" si="65"/>
        <v>0</v>
      </c>
      <c r="I271" s="112">
        <f t="shared" si="65"/>
        <v>0</v>
      </c>
      <c r="J271" s="112">
        <f t="shared" si="65"/>
        <v>0</v>
      </c>
      <c r="K271" s="112">
        <f t="shared" si="65"/>
        <v>0</v>
      </c>
      <c r="L271" s="112">
        <f t="shared" si="65"/>
        <v>0</v>
      </c>
      <c r="M271" s="112">
        <f t="shared" si="65"/>
        <v>0</v>
      </c>
      <c r="N271" s="112">
        <f t="shared" si="65"/>
        <v>0</v>
      </c>
      <c r="O271" s="112">
        <f t="shared" si="65"/>
        <v>0</v>
      </c>
      <c r="P271" s="112">
        <f>P272</f>
        <v>0</v>
      </c>
    </row>
    <row r="272" spans="3:16" s="67" customFormat="1" ht="81.75" customHeight="1" hidden="1">
      <c r="C272" s="62" t="s">
        <v>13</v>
      </c>
      <c r="D272" s="63" t="s">
        <v>505</v>
      </c>
      <c r="E272" s="104" t="s">
        <v>501</v>
      </c>
      <c r="F272" s="65">
        <f>135.012-135.012</f>
        <v>0</v>
      </c>
      <c r="G272" s="65"/>
      <c r="H272" s="65"/>
      <c r="I272" s="65">
        <f t="shared" si="56"/>
        <v>0</v>
      </c>
      <c r="J272" s="66"/>
      <c r="K272" s="65"/>
      <c r="L272" s="65"/>
      <c r="M272" s="65"/>
      <c r="N272" s="65"/>
      <c r="O272" s="65"/>
      <c r="P272" s="65">
        <f>F272+I272</f>
        <v>0</v>
      </c>
    </row>
    <row r="273" spans="3:16" s="10" customFormat="1" ht="104.25" customHeight="1" hidden="1">
      <c r="C273" s="54"/>
      <c r="D273" s="7" t="s">
        <v>505</v>
      </c>
      <c r="E273" s="55" t="s">
        <v>506</v>
      </c>
      <c r="F273" s="20"/>
      <c r="G273" s="20"/>
      <c r="H273" s="20"/>
      <c r="I273" s="20">
        <f t="shared" si="56"/>
        <v>0</v>
      </c>
      <c r="J273" s="61"/>
      <c r="K273" s="20"/>
      <c r="L273" s="20"/>
      <c r="M273" s="20"/>
      <c r="N273" s="20"/>
      <c r="O273" s="20"/>
      <c r="P273" s="20">
        <f>F273+I273</f>
        <v>0</v>
      </c>
    </row>
    <row r="274" spans="2:16" s="113" customFormat="1" ht="53.25" customHeight="1" hidden="1">
      <c r="B274" s="113">
        <v>100</v>
      </c>
      <c r="C274" s="109" t="s">
        <v>295</v>
      </c>
      <c r="D274" s="110" t="s">
        <v>490</v>
      </c>
      <c r="E274" s="114" t="s">
        <v>278</v>
      </c>
      <c r="F274" s="112">
        <f>SUM(F275:F276)</f>
        <v>0</v>
      </c>
      <c r="G274" s="112">
        <f aca="true" t="shared" si="66" ref="G274:P274">SUM(G275:G276)</f>
        <v>0</v>
      </c>
      <c r="H274" s="112">
        <f t="shared" si="66"/>
        <v>0</v>
      </c>
      <c r="I274" s="112">
        <f t="shared" si="66"/>
        <v>0</v>
      </c>
      <c r="J274" s="112">
        <f t="shared" si="66"/>
        <v>0</v>
      </c>
      <c r="K274" s="112">
        <f t="shared" si="66"/>
        <v>0</v>
      </c>
      <c r="L274" s="112">
        <f t="shared" si="66"/>
        <v>0</v>
      </c>
      <c r="M274" s="112">
        <f t="shared" si="66"/>
        <v>0</v>
      </c>
      <c r="N274" s="112">
        <f t="shared" si="66"/>
        <v>0</v>
      </c>
      <c r="O274" s="112">
        <f t="shared" si="66"/>
        <v>0</v>
      </c>
      <c r="P274" s="112">
        <f t="shared" si="66"/>
        <v>0</v>
      </c>
    </row>
    <row r="275" spans="3:16" s="10" customFormat="1" ht="45.75" customHeight="1" hidden="1">
      <c r="C275" s="54"/>
      <c r="D275" s="7" t="s">
        <v>490</v>
      </c>
      <c r="E275" s="55" t="s">
        <v>279</v>
      </c>
      <c r="F275" s="20"/>
      <c r="G275" s="20"/>
      <c r="H275" s="20"/>
      <c r="I275" s="20">
        <f t="shared" si="56"/>
        <v>0</v>
      </c>
      <c r="J275" s="61"/>
      <c r="K275" s="20"/>
      <c r="L275" s="20"/>
      <c r="M275" s="20"/>
      <c r="N275" s="20"/>
      <c r="O275" s="20"/>
      <c r="P275" s="20">
        <f>F275+I275</f>
        <v>0</v>
      </c>
    </row>
    <row r="276" spans="3:16" s="10" customFormat="1" ht="83.25" customHeight="1" hidden="1">
      <c r="C276" s="54"/>
      <c r="D276" s="7" t="s">
        <v>490</v>
      </c>
      <c r="E276" s="70" t="s">
        <v>280</v>
      </c>
      <c r="F276" s="20"/>
      <c r="G276" s="20"/>
      <c r="H276" s="20"/>
      <c r="I276" s="20">
        <f t="shared" si="56"/>
        <v>0</v>
      </c>
      <c r="J276" s="61"/>
      <c r="K276" s="20"/>
      <c r="L276" s="20"/>
      <c r="M276" s="20"/>
      <c r="N276" s="20"/>
      <c r="O276" s="20"/>
      <c r="P276" s="20">
        <f>F276+I276</f>
        <v>0</v>
      </c>
    </row>
    <row r="277" spans="3:16" s="113" customFormat="1" ht="51.75" customHeight="1" hidden="1">
      <c r="C277" s="109" t="s">
        <v>160</v>
      </c>
      <c r="D277" s="110"/>
      <c r="E277" s="138" t="s">
        <v>161</v>
      </c>
      <c r="F277" s="112">
        <f>F278</f>
        <v>0</v>
      </c>
      <c r="G277" s="112">
        <f aca="true" t="shared" si="67" ref="G277:P277">G278</f>
        <v>0</v>
      </c>
      <c r="H277" s="112">
        <f t="shared" si="67"/>
        <v>0</v>
      </c>
      <c r="I277" s="112">
        <f t="shared" si="67"/>
        <v>0</v>
      </c>
      <c r="J277" s="112">
        <f t="shared" si="67"/>
        <v>0</v>
      </c>
      <c r="K277" s="112">
        <f t="shared" si="67"/>
        <v>0</v>
      </c>
      <c r="L277" s="112">
        <f t="shared" si="67"/>
        <v>0</v>
      </c>
      <c r="M277" s="112">
        <f t="shared" si="67"/>
        <v>0</v>
      </c>
      <c r="N277" s="112">
        <f t="shared" si="67"/>
        <v>0</v>
      </c>
      <c r="O277" s="112">
        <f t="shared" si="67"/>
        <v>0</v>
      </c>
      <c r="P277" s="112">
        <f t="shared" si="67"/>
        <v>0</v>
      </c>
    </row>
    <row r="278" spans="2:16" s="10" customFormat="1" ht="123" customHeight="1" hidden="1">
      <c r="B278" s="10">
        <v>101</v>
      </c>
      <c r="C278" s="62" t="s">
        <v>162</v>
      </c>
      <c r="D278" s="63" t="s">
        <v>119</v>
      </c>
      <c r="E278" s="155" t="s">
        <v>120</v>
      </c>
      <c r="F278" s="65"/>
      <c r="G278" s="65"/>
      <c r="H278" s="65"/>
      <c r="I278" s="65">
        <f t="shared" si="56"/>
        <v>0</v>
      </c>
      <c r="J278" s="66"/>
      <c r="K278" s="65"/>
      <c r="L278" s="65"/>
      <c r="M278" s="65"/>
      <c r="N278" s="65"/>
      <c r="O278" s="65"/>
      <c r="P278" s="65">
        <f>F278+I278</f>
        <v>0</v>
      </c>
    </row>
    <row r="279" spans="3:17" s="136" customFormat="1" ht="48.75" customHeight="1">
      <c r="C279" s="134"/>
      <c r="D279" s="135"/>
      <c r="E279" s="150" t="s">
        <v>312</v>
      </c>
      <c r="F279" s="85">
        <f>F270+F274+F277</f>
        <v>374.2</v>
      </c>
      <c r="G279" s="85">
        <f aca="true" t="shared" si="68" ref="G279:P279">G270+G274+G277</f>
        <v>266.177</v>
      </c>
      <c r="H279" s="85">
        <f t="shared" si="68"/>
        <v>6.1</v>
      </c>
      <c r="I279" s="85">
        <f t="shared" si="68"/>
        <v>9.585</v>
      </c>
      <c r="J279" s="85">
        <f t="shared" si="68"/>
        <v>9.585</v>
      </c>
      <c r="K279" s="85">
        <f t="shared" si="68"/>
        <v>0</v>
      </c>
      <c r="L279" s="85">
        <f t="shared" si="68"/>
        <v>0</v>
      </c>
      <c r="M279" s="85">
        <f t="shared" si="68"/>
        <v>0</v>
      </c>
      <c r="N279" s="85">
        <f t="shared" si="68"/>
        <v>0</v>
      </c>
      <c r="O279" s="85">
        <f t="shared" si="68"/>
        <v>0</v>
      </c>
      <c r="P279" s="85">
        <f t="shared" si="68"/>
        <v>383.78499999999997</v>
      </c>
      <c r="Q279" s="137">
        <f>F279+I279</f>
        <v>383.78499999999997</v>
      </c>
    </row>
    <row r="280" spans="3:17" s="149" customFormat="1" ht="56.25" customHeight="1">
      <c r="C280" s="88" t="s">
        <v>376</v>
      </c>
      <c r="D280" s="92"/>
      <c r="E280" s="146" t="s">
        <v>377</v>
      </c>
      <c r="F280" s="147"/>
      <c r="G280" s="147"/>
      <c r="H280" s="147"/>
      <c r="I280" s="147"/>
      <c r="J280" s="147"/>
      <c r="K280" s="147"/>
      <c r="L280" s="147"/>
      <c r="M280" s="147"/>
      <c r="N280" s="147"/>
      <c r="O280" s="147"/>
      <c r="P280" s="147"/>
      <c r="Q280" s="148" t="e">
        <f>P280-#REF!</f>
        <v>#REF!</v>
      </c>
    </row>
    <row r="281" spans="3:17" s="10" customFormat="1" ht="47.25" customHeight="1">
      <c r="C281" s="52" t="s">
        <v>379</v>
      </c>
      <c r="D281" s="94"/>
      <c r="E281" s="108" t="s">
        <v>378</v>
      </c>
      <c r="F281" s="20"/>
      <c r="G281" s="20"/>
      <c r="H281" s="20"/>
      <c r="I281" s="20"/>
      <c r="J281" s="20"/>
      <c r="K281" s="20"/>
      <c r="L281" s="20"/>
      <c r="M281" s="20"/>
      <c r="N281" s="20"/>
      <c r="O281" s="20"/>
      <c r="P281" s="20"/>
      <c r="Q281" s="40"/>
    </row>
    <row r="282" spans="3:17" s="113" customFormat="1" ht="47.25" customHeight="1">
      <c r="C282" s="109" t="s">
        <v>380</v>
      </c>
      <c r="D282" s="110"/>
      <c r="E282" s="111" t="s">
        <v>381</v>
      </c>
      <c r="F282" s="112">
        <f>F283</f>
        <v>616.3</v>
      </c>
      <c r="G282" s="112">
        <f aca="true" t="shared" si="69" ref="G282:O282">G283</f>
        <v>432.208</v>
      </c>
      <c r="H282" s="112">
        <f t="shared" si="69"/>
        <v>8.9</v>
      </c>
      <c r="I282" s="112">
        <f t="shared" si="69"/>
        <v>0</v>
      </c>
      <c r="J282" s="112">
        <f t="shared" si="69"/>
        <v>0</v>
      </c>
      <c r="K282" s="112">
        <f t="shared" si="69"/>
        <v>0</v>
      </c>
      <c r="L282" s="112">
        <f t="shared" si="69"/>
        <v>0</v>
      </c>
      <c r="M282" s="112">
        <f t="shared" si="69"/>
        <v>0</v>
      </c>
      <c r="N282" s="112">
        <f t="shared" si="69"/>
        <v>0</v>
      </c>
      <c r="O282" s="112">
        <f t="shared" si="69"/>
        <v>0</v>
      </c>
      <c r="P282" s="112">
        <f>P283</f>
        <v>616.3</v>
      </c>
      <c r="Q282" s="131"/>
    </row>
    <row r="283" spans="2:17" s="67" customFormat="1" ht="66" customHeight="1">
      <c r="B283" s="67">
        <v>102</v>
      </c>
      <c r="C283" s="62" t="s">
        <v>296</v>
      </c>
      <c r="D283" s="63" t="s">
        <v>86</v>
      </c>
      <c r="E283" s="104" t="s">
        <v>214</v>
      </c>
      <c r="F283" s="65">
        <v>616.3</v>
      </c>
      <c r="G283" s="65">
        <v>432.208</v>
      </c>
      <c r="H283" s="65">
        <v>8.9</v>
      </c>
      <c r="I283" s="117">
        <f>J283+M283</f>
        <v>0</v>
      </c>
      <c r="J283" s="118"/>
      <c r="K283" s="118"/>
      <c r="L283" s="118"/>
      <c r="M283" s="65"/>
      <c r="N283" s="65"/>
      <c r="O283" s="65"/>
      <c r="P283" s="65">
        <f>I283+F283</f>
        <v>616.3</v>
      </c>
      <c r="Q283" s="153"/>
    </row>
    <row r="284" spans="1:17" s="10" customFormat="1" ht="114" customHeight="1" hidden="1">
      <c r="A284" s="10">
        <v>4</v>
      </c>
      <c r="B284" s="10">
        <v>103</v>
      </c>
      <c r="C284" s="62" t="s">
        <v>383</v>
      </c>
      <c r="D284" s="63" t="s">
        <v>11</v>
      </c>
      <c r="E284" s="55" t="s">
        <v>384</v>
      </c>
      <c r="F284" s="20"/>
      <c r="G284" s="20"/>
      <c r="H284" s="20"/>
      <c r="I284" s="56">
        <f>J284+M284</f>
        <v>0</v>
      </c>
      <c r="J284" s="19"/>
      <c r="K284" s="19"/>
      <c r="L284" s="19"/>
      <c r="M284" s="19"/>
      <c r="N284" s="19"/>
      <c r="O284" s="19"/>
      <c r="P284" s="57">
        <f>F284+I284</f>
        <v>0</v>
      </c>
      <c r="Q284" s="40"/>
    </row>
    <row r="285" spans="2:16" s="113" customFormat="1" ht="72" customHeight="1">
      <c r="B285" s="113">
        <v>104</v>
      </c>
      <c r="C285" s="109" t="s">
        <v>297</v>
      </c>
      <c r="D285" s="110" t="s">
        <v>490</v>
      </c>
      <c r="E285" s="114" t="s">
        <v>470</v>
      </c>
      <c r="F285" s="112">
        <v>22</v>
      </c>
      <c r="G285" s="112"/>
      <c r="H285" s="112"/>
      <c r="I285" s="112">
        <f>J285+M285</f>
        <v>0</v>
      </c>
      <c r="J285" s="115"/>
      <c r="K285" s="112"/>
      <c r="L285" s="112"/>
      <c r="M285" s="112"/>
      <c r="N285" s="112"/>
      <c r="O285" s="112"/>
      <c r="P285" s="112">
        <f>F285+I285</f>
        <v>22</v>
      </c>
    </row>
    <row r="286" spans="3:16" s="136" customFormat="1" ht="51" customHeight="1">
      <c r="C286" s="134"/>
      <c r="D286" s="135"/>
      <c r="E286" s="145" t="s">
        <v>312</v>
      </c>
      <c r="F286" s="85">
        <f>F282+F285+F284</f>
        <v>638.3</v>
      </c>
      <c r="G286" s="85">
        <f aca="true" t="shared" si="70" ref="G286:O286">G282+G285</f>
        <v>432.208</v>
      </c>
      <c r="H286" s="85">
        <f t="shared" si="70"/>
        <v>8.9</v>
      </c>
      <c r="I286" s="85">
        <f t="shared" si="70"/>
        <v>0</v>
      </c>
      <c r="J286" s="85">
        <f t="shared" si="70"/>
        <v>0</v>
      </c>
      <c r="K286" s="85">
        <f t="shared" si="70"/>
        <v>0</v>
      </c>
      <c r="L286" s="85">
        <f t="shared" si="70"/>
        <v>0</v>
      </c>
      <c r="M286" s="85">
        <f t="shared" si="70"/>
        <v>0</v>
      </c>
      <c r="N286" s="85">
        <f t="shared" si="70"/>
        <v>0</v>
      </c>
      <c r="O286" s="85">
        <f t="shared" si="70"/>
        <v>0</v>
      </c>
      <c r="P286" s="85">
        <f>P282+P285+P284</f>
        <v>638.3</v>
      </c>
    </row>
    <row r="287" spans="3:18" s="124" customFormat="1" ht="33" customHeight="1">
      <c r="C287" s="88"/>
      <c r="D287" s="92"/>
      <c r="E287" s="93" t="s">
        <v>439</v>
      </c>
      <c r="F287" s="147">
        <f aca="true" t="shared" si="71" ref="F287:P287">F286+F279+F267+F255+F215+F207+F151+F66+F39</f>
        <v>186086.322</v>
      </c>
      <c r="G287" s="147">
        <f t="shared" si="71"/>
        <v>46159.573</v>
      </c>
      <c r="H287" s="147">
        <f t="shared" si="71"/>
        <v>4202.969000000001</v>
      </c>
      <c r="I287" s="147">
        <f t="shared" si="71"/>
        <v>10612.475999999999</v>
      </c>
      <c r="J287" s="147">
        <f t="shared" si="71"/>
        <v>4258.946000000001</v>
      </c>
      <c r="K287" s="147">
        <f t="shared" si="71"/>
        <v>407.162</v>
      </c>
      <c r="L287" s="147">
        <f t="shared" si="71"/>
        <v>52.209</v>
      </c>
      <c r="M287" s="147">
        <f t="shared" si="71"/>
        <v>6353.53</v>
      </c>
      <c r="N287" s="147">
        <f t="shared" si="71"/>
        <v>5031</v>
      </c>
      <c r="O287" s="147">
        <f t="shared" si="71"/>
        <v>0</v>
      </c>
      <c r="P287" s="147">
        <f t="shared" si="71"/>
        <v>196698.79799999995</v>
      </c>
      <c r="Q287" s="144">
        <f>F287+I287</f>
        <v>196698.79799999998</v>
      </c>
      <c r="R287" s="144">
        <f>P287-Q287</f>
        <v>0</v>
      </c>
    </row>
    <row r="288" spans="3:18" ht="49.5" customHeight="1">
      <c r="C288" s="54"/>
      <c r="D288" s="7"/>
      <c r="E288" s="55" t="s">
        <v>78</v>
      </c>
      <c r="F288" s="20">
        <f>F69+536.6</f>
        <v>40191.79999999999</v>
      </c>
      <c r="G288" s="20">
        <f>G69</f>
        <v>0</v>
      </c>
      <c r="H288" s="20">
        <f>H69</f>
        <v>0</v>
      </c>
      <c r="I288" s="20">
        <f>J288+M288</f>
        <v>1686.8999999999999</v>
      </c>
      <c r="J288" s="20">
        <f>J188+J214+J48+J111+J168+J176+J190+J52+J161+J212+J189+J248+J247</f>
        <v>539.8</v>
      </c>
      <c r="K288" s="20">
        <f>K188+K214+K48+K111+K168+K176+K190+K52+K161</f>
        <v>0</v>
      </c>
      <c r="L288" s="20">
        <f>L188+L214+L48+L111+L168+L176+L190+L52+L161</f>
        <v>0</v>
      </c>
      <c r="M288" s="20">
        <f>M188+M214+M48+M111+M168+M176+M190+M52+M161+M189+M184+M183+M175+M162+M61</f>
        <v>1147.1</v>
      </c>
      <c r="N288" s="20">
        <f>N188+N214+N48+N111+N168+N176+N190+N52+N161+N189+N184+N183+N175+N162+N61</f>
        <v>0</v>
      </c>
      <c r="O288" s="20">
        <f>O188+O214+O48+O111+O168+O176+O190+O52+O161+O189+O184+O183+O175+O162+O61</f>
        <v>0</v>
      </c>
      <c r="P288" s="20">
        <f>F288+I288</f>
        <v>41878.69999999999</v>
      </c>
      <c r="Q288" s="23" t="e">
        <f>P288-#REF!</f>
        <v>#REF!</v>
      </c>
      <c r="R288" s="23" t="e">
        <f>Q288-340.5</f>
        <v>#REF!</v>
      </c>
    </row>
    <row r="289" spans="6:16" ht="18.75">
      <c r="F289" s="18"/>
      <c r="G289" s="18"/>
      <c r="H289" s="18"/>
      <c r="I289" s="18"/>
      <c r="J289" s="31"/>
      <c r="K289" s="18"/>
      <c r="L289" s="18"/>
      <c r="M289" s="18"/>
      <c r="N289" s="18"/>
      <c r="O289" s="18"/>
      <c r="P289" s="18"/>
    </row>
    <row r="290" spans="3:16" s="17" customFormat="1" ht="12.75" customHeight="1" hidden="1">
      <c r="C290" s="47"/>
      <c r="D290" s="48"/>
      <c r="E290" s="32"/>
      <c r="F290" s="33"/>
      <c r="G290" s="34"/>
      <c r="H290" s="34"/>
      <c r="I290" s="34"/>
      <c r="J290" s="34"/>
      <c r="K290" s="34"/>
      <c r="L290" s="34"/>
      <c r="M290" s="34"/>
      <c r="N290" s="34"/>
      <c r="O290" s="34"/>
      <c r="P290" s="35"/>
    </row>
    <row r="291" spans="3:16" s="17" customFormat="1" ht="13.5" customHeight="1">
      <c r="C291" s="47"/>
      <c r="D291" s="49"/>
      <c r="E291" s="11"/>
      <c r="F291" s="21"/>
      <c r="G291" s="21"/>
      <c r="H291" s="21"/>
      <c r="I291" s="21"/>
      <c r="J291" s="36"/>
      <c r="K291" s="21"/>
      <c r="L291" s="21"/>
      <c r="M291" s="21"/>
      <c r="N291" s="21"/>
      <c r="O291" s="21"/>
      <c r="P291" s="21"/>
    </row>
    <row r="292" spans="3:16" s="13" customFormat="1" ht="25.5" customHeight="1">
      <c r="C292" s="45"/>
      <c r="D292" s="50" t="s">
        <v>4</v>
      </c>
      <c r="E292" s="15"/>
      <c r="F292" s="22"/>
      <c r="G292" s="22"/>
      <c r="H292" s="22"/>
      <c r="I292" s="22"/>
      <c r="J292" s="31"/>
      <c r="K292" s="22"/>
      <c r="L292" s="22"/>
      <c r="M292" s="22"/>
      <c r="N292" s="22"/>
      <c r="O292" s="174" t="s">
        <v>504</v>
      </c>
      <c r="P292" s="174"/>
    </row>
    <row r="293" spans="3:16" s="39" customFormat="1" ht="20.25">
      <c r="C293" s="46"/>
      <c r="D293" s="51"/>
      <c r="E293" s="37"/>
      <c r="F293" s="19"/>
      <c r="G293" s="19"/>
      <c r="H293" s="24"/>
      <c r="I293" s="19"/>
      <c r="J293" s="20"/>
      <c r="K293" s="24"/>
      <c r="L293" s="24"/>
      <c r="M293" s="24"/>
      <c r="N293" s="19"/>
      <c r="O293" s="38"/>
      <c r="P293" s="20"/>
    </row>
    <row r="294" spans="6:16" ht="18.75">
      <c r="F294" s="18">
        <v>186086.322</v>
      </c>
      <c r="G294" s="18"/>
      <c r="H294" s="18"/>
      <c r="I294" s="18">
        <v>10612.476</v>
      </c>
      <c r="J294" s="18"/>
      <c r="K294" s="18"/>
      <c r="L294" s="18"/>
      <c r="M294" s="18">
        <f>N287+124+85+10.7+M288</f>
        <v>6397.799999999999</v>
      </c>
      <c r="N294" s="18"/>
      <c r="O294" s="18"/>
      <c r="P294" s="18">
        <v>196698.798</v>
      </c>
    </row>
    <row r="295" spans="3:16" s="10" customFormat="1" ht="23.25">
      <c r="C295" s="46"/>
      <c r="D295" s="1"/>
      <c r="E295" s="2"/>
      <c r="F295" s="164">
        <f>F287-F294</f>
        <v>0</v>
      </c>
      <c r="G295" s="163"/>
      <c r="H295" s="163"/>
      <c r="I295" s="163">
        <f>I287-I294</f>
        <v>0</v>
      </c>
      <c r="J295" s="25"/>
      <c r="K295" s="25"/>
      <c r="L295" s="25"/>
      <c r="M295" s="25">
        <f>M287-M294</f>
        <v>-44.26999999999953</v>
      </c>
      <c r="N295" s="25"/>
      <c r="O295" s="25"/>
      <c r="P295" s="18">
        <f>P294-P287</f>
        <v>0</v>
      </c>
    </row>
    <row r="296" spans="3:16" s="10" customFormat="1" ht="18.75">
      <c r="C296" s="46"/>
      <c r="D296" s="7"/>
      <c r="E296" s="5"/>
      <c r="F296" s="18"/>
      <c r="G296" s="18"/>
      <c r="H296" s="18"/>
      <c r="I296" s="18"/>
      <c r="J296" s="18"/>
      <c r="K296" s="18"/>
      <c r="L296" s="18"/>
      <c r="M296" s="18"/>
      <c r="N296" s="18"/>
      <c r="O296" s="18"/>
      <c r="P296" s="20"/>
    </row>
    <row r="297" spans="3:16" s="10" customFormat="1" ht="18.75">
      <c r="C297" s="46"/>
      <c r="D297" s="3"/>
      <c r="E297" s="2"/>
      <c r="F297" s="20"/>
      <c r="G297" s="20"/>
      <c r="H297" s="20"/>
      <c r="I297" s="18">
        <f>10612.476-3674.876</f>
        <v>6937.6</v>
      </c>
      <c r="J297" s="35"/>
      <c r="K297" s="18"/>
      <c r="L297" s="18"/>
      <c r="M297" s="18"/>
      <c r="N297" s="18"/>
      <c r="O297" s="18"/>
      <c r="P297" s="40"/>
    </row>
    <row r="298" spans="4:15" ht="18.75">
      <c r="D298" s="3"/>
      <c r="E298" s="6"/>
      <c r="F298" s="8"/>
      <c r="G298" s="9"/>
      <c r="H298" s="8"/>
      <c r="I298" s="8"/>
      <c r="J298" s="41"/>
      <c r="K298" s="8"/>
      <c r="L298" s="8"/>
      <c r="M298" s="8"/>
      <c r="N298" s="8"/>
      <c r="O298" s="8"/>
    </row>
    <row r="299" spans="4:15" ht="18.75">
      <c r="D299" s="3"/>
      <c r="E299" s="6"/>
      <c r="F299" s="8"/>
      <c r="G299" s="9"/>
      <c r="H299" s="8"/>
      <c r="I299" s="8"/>
      <c r="J299" s="41"/>
      <c r="K299" s="8"/>
      <c r="L299" s="8"/>
      <c r="M299" s="8"/>
      <c r="N299" s="8"/>
      <c r="O299" s="8"/>
    </row>
    <row r="301" spans="6:15" ht="18.75">
      <c r="F301" s="8"/>
      <c r="G301" s="8"/>
      <c r="H301" s="8"/>
      <c r="I301" s="8"/>
      <c r="J301" s="43"/>
      <c r="K301" s="8"/>
      <c r="L301" s="8"/>
      <c r="M301" s="8"/>
      <c r="N301" s="8"/>
      <c r="O301" s="8"/>
    </row>
    <row r="303" spans="6:15" ht="18.75">
      <c r="F303" s="8"/>
      <c r="G303" s="8"/>
      <c r="H303" s="8"/>
      <c r="I303" s="8"/>
      <c r="J303" s="44"/>
      <c r="K303" s="8"/>
      <c r="L303" s="8"/>
      <c r="M303" s="8"/>
      <c r="N303" s="8"/>
      <c r="O303" s="8"/>
    </row>
    <row r="305" ht="18.75">
      <c r="F305" s="6"/>
    </row>
    <row r="306" ht="18.75">
      <c r="F306" s="6"/>
    </row>
  </sheetData>
  <sheetProtection/>
  <mergeCells count="33">
    <mergeCell ref="F8:F10"/>
    <mergeCell ref="G8:H8"/>
    <mergeCell ref="J74:J75"/>
    <mergeCell ref="I8:I10"/>
    <mergeCell ref="J8:J10"/>
    <mergeCell ref="F74:F75"/>
    <mergeCell ref="G74:G75"/>
    <mergeCell ref="H74:H75"/>
    <mergeCell ref="I74:I75"/>
    <mergeCell ref="M1:O1"/>
    <mergeCell ref="D4:P4"/>
    <mergeCell ref="D5:P5"/>
    <mergeCell ref="N6:P6"/>
    <mergeCell ref="K8:L8"/>
    <mergeCell ref="M8:M10"/>
    <mergeCell ref="C7:C10"/>
    <mergeCell ref="D7:D10"/>
    <mergeCell ref="E7:E10"/>
    <mergeCell ref="I7:O7"/>
    <mergeCell ref="N8:O8"/>
    <mergeCell ref="G9:G10"/>
    <mergeCell ref="H9:H10"/>
    <mergeCell ref="F7:H7"/>
    <mergeCell ref="K9:K10"/>
    <mergeCell ref="L9:L10"/>
    <mergeCell ref="N9:N10"/>
    <mergeCell ref="O292:P292"/>
    <mergeCell ref="M74:M75"/>
    <mergeCell ref="K74:K75"/>
    <mergeCell ref="L74:L75"/>
    <mergeCell ref="N74:N75"/>
    <mergeCell ref="P74:P75"/>
    <mergeCell ref="P7:P10"/>
  </mergeCells>
  <conditionalFormatting sqref="P284 P265:P266 I260:P260 I225:I226 P225:P226 I265:I266 I221:I223 P221:P223 P262:P263 I262:I263 I246:I248 P246:P248 F210:P212 F258:P258 F218:P218 I283:I284 I200 P200 I185 P185 P180 P173:P178 P163 P155:P156 P158:P160 P165:P169 P136:P150 J154:P154 I136:I137 I139:I150 I166:I171 I159:I163 F154:H154 I173:I180 F43:P43 J51:O51 P108:P111 P34:P35 I109:I111 P14:P15 J55:M58 P49 N55:O57 N58 J54:O54 F15:O15 I35 I49 I22 P22 I14 J47:O49 P32 P125:P134">
    <cfRule type="cellIs" priority="9" dxfId="0" operator="equal" stopIfTrue="1">
      <formula>0</formula>
    </cfRule>
  </conditionalFormatting>
  <printOptions/>
  <pageMargins left="0.35433070866141736" right="0.31496062992125984" top="0.984251968503937" bottom="0.5118110236220472" header="0.5118110236220472" footer="0.5118110236220472"/>
  <pageSetup blackAndWhite="1" fitToHeight="19" horizontalDpi="600" verticalDpi="600" orientation="landscape" paperSize="9" scale="45" r:id="rId1"/>
  <rowBreaks count="10" manualBreakCount="10">
    <brk id="23" min="2" max="15" man="1"/>
    <brk id="50" min="2" max="15" man="1"/>
    <brk id="66" min="2" max="15" man="1"/>
    <brk id="107" min="2" max="15" man="1"/>
    <brk id="116" min="2" max="15" man="1"/>
    <brk id="136" min="2" max="15" man="1"/>
    <brk id="223" min="2" max="15" man="1"/>
    <brk id="255" min="2" max="15" man="1"/>
    <brk id="267" min="2" max="15" man="1"/>
    <brk id="293" min="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Admin</cp:lastModifiedBy>
  <cp:lastPrinted>2014-02-03T14:16:09Z</cp:lastPrinted>
  <dcterms:created xsi:type="dcterms:W3CDTF">2002-12-16T07:25:53Z</dcterms:created>
  <dcterms:modified xsi:type="dcterms:W3CDTF">2014-02-03T14:35:15Z</dcterms:modified>
  <cp:category/>
  <cp:version/>
  <cp:contentType/>
  <cp:contentStatus/>
</cp:coreProperties>
</file>